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5480" windowHeight="9195" activeTab="2"/>
  </bookViews>
  <sheets>
    <sheet name="2017" sheetId="1" r:id="rId1"/>
    <sheet name="І квартал" sheetId="2" r:id="rId2"/>
    <sheet name="ІІ квартал" sheetId="3" r:id="rId3"/>
  </sheets>
  <definedNames>
    <definedName name="_xlnm.Print_Area" localSheetId="2">'ІІ квартал'!$A$1:$G$80</definedName>
  </definedNames>
  <calcPr fullCalcOnLoad="1"/>
</workbook>
</file>

<file path=xl/sharedStrings.xml><?xml version="1.0" encoding="utf-8"?>
<sst xmlns="http://schemas.openxmlformats.org/spreadsheetml/2006/main" count="467" uniqueCount="173">
  <si>
    <t>Код</t>
  </si>
  <si>
    <t>Найменування доходів згідно із бюджетною класифікацією</t>
  </si>
  <si>
    <t>Податкові надходження</t>
  </si>
  <si>
    <t>Єдиний податок</t>
  </si>
  <si>
    <t>Екологічний податок</t>
  </si>
  <si>
    <t>Неподаткові надходження</t>
  </si>
  <si>
    <t>Адміністративні штрафи та інші санкції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</si>
  <si>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</si>
  <si>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</si>
  <si>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Власні надходження бюджетних установ</t>
  </si>
  <si>
    <t>Доходи від операцій з капіталом</t>
  </si>
  <si>
    <t>Офіційні трансферти</t>
  </si>
  <si>
    <t>Дотації</t>
  </si>
  <si>
    <t>Додаткова дотація з державного бюджету на вирівнювання фінансової забезпеченості місцевих бюджетів</t>
  </si>
  <si>
    <t>Субвенції</t>
  </si>
  <si>
    <t>Відхилення                (+,-)                    (5-4)</t>
  </si>
  <si>
    <t>Відсоток виконання               (5/4)</t>
  </si>
  <si>
    <t>№ п.п.</t>
  </si>
  <si>
    <t>1.1</t>
  </si>
  <si>
    <t>1.2</t>
  </si>
  <si>
    <t>1.3</t>
  </si>
  <si>
    <t>1.4</t>
  </si>
  <si>
    <t>1.5</t>
  </si>
  <si>
    <t>Інші надходження</t>
  </si>
  <si>
    <t>2</t>
  </si>
  <si>
    <t>2.1</t>
  </si>
  <si>
    <t>2.2</t>
  </si>
  <si>
    <t>2.3</t>
  </si>
  <si>
    <t>2.4</t>
  </si>
  <si>
    <t>2.5</t>
  </si>
  <si>
    <t>3</t>
  </si>
  <si>
    <t>3.1</t>
  </si>
  <si>
    <t>тис. грн.</t>
  </si>
  <si>
    <t>4.</t>
  </si>
  <si>
    <t>4.1</t>
  </si>
  <si>
    <t>4.1.1</t>
  </si>
  <si>
    <t>1</t>
  </si>
  <si>
    <t xml:space="preserve">Загальний фонд </t>
  </si>
  <si>
    <t>Спеціальний фонд</t>
  </si>
  <si>
    <t>1.2.2</t>
  </si>
  <si>
    <t>ВСЬОГО  ПО ЗАГАЛЬНОМУ ТА СПЕЦІАЛЬНОМУ ФОНДАХ</t>
  </si>
  <si>
    <t>ВСЬОГО ДОХОДІВ ПО ЗАГАЛЬНОМУ ФОНДУ                                          (з урахуванням офіційних трансфертів)</t>
  </si>
  <si>
    <t>РАЗОМ ДОХОДІВ ПО ЗАГАЛЬНОМУ ФОНДУ                                        (без урахування офіційних трансфертів)</t>
  </si>
  <si>
    <t xml:space="preserve"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 </t>
  </si>
  <si>
    <t>Туристичний збір</t>
  </si>
  <si>
    <t>Начальник фінансового управління Южноукраїнської міської ради</t>
  </si>
  <si>
    <t>Т.О. Гончарова</t>
  </si>
  <si>
    <t>4.3</t>
  </si>
  <si>
    <t>4.1.2.</t>
  </si>
  <si>
    <t>Додаткова дотація з державного бюджету на покращення надання соціальних послуг найуразливішим верствам населення</t>
  </si>
  <si>
    <t>2.8</t>
  </si>
  <si>
    <t>Субвенція з державного бюджету місцевим бюджетам на проведення виборів депутатів Верховної ради Автономної республіки Крим, місцевих рад та сільських, селищних, міських голів</t>
  </si>
  <si>
    <t>4.2.9</t>
  </si>
  <si>
    <t>Надходження коштів пайової участі у розвитку інфраструктури населеного пункту</t>
  </si>
  <si>
    <t xml:space="preserve">до рішення Южноукраїнської </t>
  </si>
  <si>
    <t>4.4</t>
  </si>
  <si>
    <t>Субвенція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зв'язку з невідповідністю фактичної вартості теплової енергії та послуг з централізованого водопостачання та водовідведення тарифам, що затверджувалися та/або погоджувалися органами державної влади чи місцевого самоврядування</t>
  </si>
  <si>
    <t>4.1.2</t>
  </si>
  <si>
    <t>4.1.3</t>
  </si>
  <si>
    <t>4.1.6</t>
  </si>
  <si>
    <t>х</t>
  </si>
  <si>
    <t>Податок та збір на доходи фізичних осіб</t>
  </si>
  <si>
    <t>2.6</t>
  </si>
  <si>
    <t>Акцизний податок з реалізації суб’єктами господарювання роздрібної торгівлі підакцизних товарів</t>
  </si>
  <si>
    <t>Місцеві податки</t>
  </si>
  <si>
    <t>Податок на майно</t>
  </si>
  <si>
    <t>Збір за провадження деяких видів підприємницької діяльності, що справлявся до 1 січня 2015 року</t>
  </si>
  <si>
    <t>Плата за надання інших адміністративних послуг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</si>
  <si>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</si>
  <si>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</si>
  <si>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</si>
  <si>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Інші субвенції 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</si>
  <si>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</si>
  <si>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 xml:space="preserve">РАЗОМ ДОХОДІВ ПО СПЕЦІАЛЬНОМУ ФОНДУ                               </t>
  </si>
  <si>
    <t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пунктах, що справлявся до 1 січня 2015 року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</si>
  <si>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</si>
  <si>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виробів.</t>
  </si>
  <si>
    <t>2.7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</si>
  <si>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</si>
  <si>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t>
  </si>
  <si>
    <t>Кошти від продажу земельних ділянок несільськогосподарського призначення до розмежування земель державної та комунальної власності (крім земельних ділянок несільськогосподарського призначення, що перебувають у державній власності, на яких розташовані об'єкти, які підлягають приватизації, та земельних ділянок, які знаходяться на території Автономної Республіки Крим)"</t>
  </si>
  <si>
    <t>4</t>
  </si>
  <si>
    <t>Плата за надання адміністративних послуг</t>
  </si>
  <si>
    <t>2.4.1</t>
  </si>
  <si>
    <t>2.4.2</t>
  </si>
  <si>
    <t>Адміністративний збір за державну реєстрацію речових прав на нерухоме майно та їх обтяжень</t>
  </si>
  <si>
    <t>Субвенція з державного бюджету місцевим бюджетам на 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І чи ІІ групи внаслідок психічного розладу</t>
  </si>
  <si>
    <t>Субвенція з державного бюджету місцевим бюджетам нанадання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</si>
  <si>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2.4.3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</si>
  <si>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пов'язаних з такою державною реєстрацією </t>
  </si>
  <si>
    <t>Адміністративний збір за проведення державної реєстрації юридичних осіб, фізичних осіб - підприємців та громадських формувань,</t>
  </si>
  <si>
    <t>2.4.4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</si>
  <si>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</si>
  <si>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3.2</t>
  </si>
  <si>
    <t>Кошти від відчуження майна, що належить Автономній Республіці Крим та майна, що перебуває в комунальній власності</t>
  </si>
  <si>
    <t xml:space="preserve">Виконання бюджету міста Южноукраїнськ за доходами </t>
  </si>
  <si>
    <t xml:space="preserve">міської ради </t>
  </si>
  <si>
    <t xml:space="preserve">від _____________ № _________ </t>
  </si>
  <si>
    <t>План за звітний період 2017 року</t>
  </si>
  <si>
    <t>1.6</t>
  </si>
  <si>
    <t>1.6.1</t>
  </si>
  <si>
    <t>1.6.2</t>
  </si>
  <si>
    <t>1.6.3</t>
  </si>
  <si>
    <t>1.6.4</t>
  </si>
  <si>
    <t>Акцизний податок з вироблених в Україні підакцизних товарів (продукції). Пальне</t>
  </si>
  <si>
    <t>Акцизний податок з ввезених на митну територію України підакцизних товарів (продукції). Пальне</t>
  </si>
  <si>
    <t>Податок з власників транспортних засобів та інших самохідних машин і механізмів</t>
  </si>
  <si>
    <t>Податок на прибуток підприємств та фінансових установ комунальної власності</t>
  </si>
  <si>
    <t>у 2,5 р.</t>
  </si>
  <si>
    <t>Плата за розміщення тимчасово вільних коштів місцевих бюджетів</t>
  </si>
  <si>
    <t>Субвенція з державного бюджету місцевим бюджетам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затверджувалися та/або погоджувалися органами державної влади чи місцевого самоврядування</t>
  </si>
  <si>
    <t>Субвенція з державного бюджету місцевим бюджетам на надання державної підтримки особам з особливими освітніми потребами</t>
  </si>
  <si>
    <t>Субвенція з державного бюджету місцевим бюджетам на відшкодування вартості лікарських засобів для лікування окремих захворювань</t>
  </si>
  <si>
    <t xml:space="preserve">до рішення Южноукраїнської міської ради </t>
  </si>
  <si>
    <t>Додаток 2</t>
  </si>
  <si>
    <t xml:space="preserve">від ___________2017 № _________ </t>
  </si>
  <si>
    <t>Податок на майно - всього,</t>
  </si>
  <si>
    <t>в тому числі: плата за землю</t>
  </si>
  <si>
    <t xml:space="preserve"> за 2017 рік</t>
  </si>
  <si>
    <t>Фактичні надходження станом на 01.01.2018 року</t>
  </si>
  <si>
    <t>у 2,2 р.</t>
  </si>
  <si>
    <t>у 2,3 р.</t>
  </si>
  <si>
    <t>1.7</t>
  </si>
  <si>
    <t>Податки та збори не віднесені до інших категорій</t>
  </si>
  <si>
    <t>3,2</t>
  </si>
  <si>
    <t xml:space="preserve">Надходження коштів від Державного фонду дорогоцінних металів і дорогоцінного каміння </t>
  </si>
  <si>
    <t>4.2</t>
  </si>
  <si>
    <t>4.2.1</t>
  </si>
  <si>
    <t>4.2.2</t>
  </si>
  <si>
    <t>4.2.3</t>
  </si>
  <si>
    <t>4.2.4</t>
  </si>
  <si>
    <t>4.2.5</t>
  </si>
  <si>
    <t>4.2.6</t>
  </si>
  <si>
    <t>4.2.7</t>
  </si>
  <si>
    <t>4.2.8</t>
  </si>
  <si>
    <t>4.2.10</t>
  </si>
  <si>
    <t>4.2.11</t>
  </si>
  <si>
    <t>Субвенція з державного бюджету місцевим бюджетам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</t>
  </si>
  <si>
    <t>5</t>
  </si>
  <si>
    <t xml:space="preserve">РАЗОМ ДОХОДІВ ПО СПЕЦІАЛЬНОМУ ФОНДУ                              (з урахуванням офіційних трансфертів)                     </t>
  </si>
  <si>
    <t xml:space="preserve"> за І квартал 2018 року</t>
  </si>
  <si>
    <t>План за звітний період 2018 року</t>
  </si>
  <si>
    <t>Фактичні надходження станом на 01.04.2018 року</t>
  </si>
  <si>
    <t>Надходження коштів від Державного фонду дорогоцінних металів і дорогоцінного каміння</t>
  </si>
  <si>
    <t>Субвенції з державного бюджету</t>
  </si>
  <si>
    <t>Субвенції з місцевих бюджетів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</si>
  <si>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</si>
  <si>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</si>
  <si>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сім’ям з дітьми, малозабезпеченим сім’ям,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собою з інвалідністю І групи, а також за особою, яка досягла 80-річного віку за рахунок відповідної субвенції з державного бюджету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</si>
  <si>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сім’ях за принципом "гроші ходять за дитиною", оплату послуг із здійснення патронату над дитиною та виплату соціальної допомоги на утримання дитини в сім’ї патронатного вихователя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</si>
  <si>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</si>
  <si>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</si>
  <si>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у 31,4 р.</t>
  </si>
  <si>
    <t>у 2,0 р.</t>
  </si>
  <si>
    <t>Начальник фінансового управління                    Южноукраїнської міської ради</t>
  </si>
  <si>
    <t>Додаток №1</t>
  </si>
  <si>
    <t>Плата за встановлення земельного сервітуту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</si>
  <si>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</si>
  <si>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</si>
  <si>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</si>
  <si>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</si>
  <si>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у 3,7 р.</t>
  </si>
  <si>
    <t xml:space="preserve"> за І півріччя 2018 року</t>
  </si>
  <si>
    <t xml:space="preserve">від _____________2018_ № _________ </t>
  </si>
  <si>
    <t>Субвенції з державного бюджету місцевим бюджетам</t>
  </si>
  <si>
    <t>Субвенції з місцевих бюджетів іншим місцевим бюджетам</t>
  </si>
  <si>
    <t>Інші субвенції з місцевого бюджету</t>
  </si>
  <si>
    <t>Фактичні надходження звітного періоду</t>
  </si>
  <si>
    <t xml:space="preserve">ВСЬОГО ДОХОДІВ ЗАГАЛЬНОГО ФОНДУ     </t>
  </si>
  <si>
    <t>РАЗОМ ДОХОДІВ ЗАГАЛЬНОГО ФОНДУ                                                                                          (без урахування офіційних трансфертів)</t>
  </si>
  <si>
    <t xml:space="preserve">План на звітний період </t>
  </si>
  <si>
    <t xml:space="preserve">РАЗОМ ДОХОДІВ СПЕЦІАЛЬНОГО ФОНДУ                               </t>
  </si>
  <si>
    <t>ВСЬОГО ПО ЗАГАЛЬНОМУ ТА СПЕЦІАЛЬНОМУ ФОНДАХ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</si>
</sst>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5">
    <font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i/>
      <sz val="12"/>
      <name val="Times New Roman"/>
      <family val="1"/>
    </font>
    <font>
      <sz val="12"/>
      <name val="Times New Roman"/>
      <family val="1"/>
    </font>
    <font>
      <sz val="13"/>
      <name val="Arial Cyr"/>
      <family val="0"/>
    </font>
    <font>
      <i/>
      <sz val="13"/>
      <name val="Arial Cyr"/>
      <family val="0"/>
    </font>
    <font>
      <sz val="18"/>
      <name val="Arial Cyr"/>
      <family val="0"/>
    </font>
    <font>
      <sz val="18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1"/>
      <name val="Arial Cyr"/>
      <family val="0"/>
    </font>
    <font>
      <sz val="16"/>
      <name val="Arial Cyr"/>
      <family val="0"/>
    </font>
    <font>
      <sz val="16"/>
      <name val="Times New Roman"/>
      <family val="1"/>
    </font>
    <font>
      <i/>
      <sz val="14"/>
      <name val="Times New Roman"/>
      <family val="1"/>
    </font>
    <font>
      <sz val="14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0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5" fillId="0" borderId="0" xfId="0" applyFont="1" applyFill="1" applyAlignment="1">
      <alignment/>
    </xf>
    <xf numFmtId="0" fontId="7" fillId="0" borderId="0" xfId="0" applyFont="1" applyAlignment="1">
      <alignment/>
    </xf>
    <xf numFmtId="49" fontId="4" fillId="0" borderId="0" xfId="0" applyNumberFormat="1" applyFont="1" applyFill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left" wrapText="1"/>
    </xf>
    <xf numFmtId="188" fontId="8" fillId="0" borderId="0" xfId="0" applyNumberFormat="1" applyFont="1" applyFill="1" applyAlignment="1">
      <alignment horizontal="center"/>
    </xf>
    <xf numFmtId="188" fontId="8" fillId="0" borderId="0" xfId="0" applyNumberFormat="1" applyFont="1" applyAlignment="1">
      <alignment horizontal="center"/>
    </xf>
    <xf numFmtId="188" fontId="4" fillId="0" borderId="0" xfId="0" applyNumberFormat="1" applyFont="1" applyFill="1" applyAlignment="1">
      <alignment horizontal="center"/>
    </xf>
    <xf numFmtId="188" fontId="4" fillId="0" borderId="10" xfId="0" applyNumberFormat="1" applyFont="1" applyFill="1" applyBorder="1" applyAlignment="1">
      <alignment horizontal="center" vertical="center"/>
    </xf>
    <xf numFmtId="188" fontId="3" fillId="0" borderId="10" xfId="0" applyNumberFormat="1" applyFont="1" applyFill="1" applyBorder="1" applyAlignment="1">
      <alignment horizontal="center" vertical="center"/>
    </xf>
    <xf numFmtId="188" fontId="5" fillId="0" borderId="0" xfId="0" applyNumberFormat="1" applyFont="1" applyFill="1" applyAlignment="1">
      <alignment horizontal="center"/>
    </xf>
    <xf numFmtId="188" fontId="6" fillId="0" borderId="0" xfId="0" applyNumberFormat="1" applyFont="1" applyFill="1" applyAlignment="1">
      <alignment horizontal="center"/>
    </xf>
    <xf numFmtId="188" fontId="2" fillId="0" borderId="0" xfId="0" applyNumberFormat="1" applyFont="1" applyFill="1" applyAlignment="1">
      <alignment horizontal="center"/>
    </xf>
    <xf numFmtId="0" fontId="4" fillId="0" borderId="10" xfId="0" applyFont="1" applyBorder="1" applyAlignment="1">
      <alignment horizontal="left" wrapText="1"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NumberFormat="1" applyFont="1" applyFill="1" applyBorder="1" applyAlignment="1" applyProtection="1">
      <alignment vertical="top" wrapText="1"/>
      <protection/>
    </xf>
    <xf numFmtId="49" fontId="0" fillId="0" borderId="0" xfId="0" applyNumberFormat="1" applyFont="1" applyFill="1" applyAlignment="1">
      <alignment horizontal="center" vertical="center" wrapText="1"/>
    </xf>
    <xf numFmtId="188" fontId="0" fillId="0" borderId="0" xfId="0" applyNumberFormat="1" applyFont="1" applyFill="1" applyAlignment="1">
      <alignment horizontal="center"/>
    </xf>
    <xf numFmtId="188" fontId="0" fillId="0" borderId="0" xfId="0" applyNumberFormat="1" applyFont="1" applyFill="1" applyAlignment="1">
      <alignment horizontal="center"/>
    </xf>
    <xf numFmtId="49" fontId="0" fillId="0" borderId="0" xfId="0" applyNumberFormat="1" applyFont="1" applyAlignment="1">
      <alignment horizontal="center" vertical="center" wrapText="1"/>
    </xf>
    <xf numFmtId="188" fontId="0" fillId="0" borderId="0" xfId="0" applyNumberFormat="1" applyFont="1" applyAlignment="1">
      <alignment horizontal="center"/>
    </xf>
    <xf numFmtId="0" fontId="4" fillId="0" borderId="10" xfId="0" applyFont="1" applyFill="1" applyBorder="1" applyAlignment="1">
      <alignment horizontal="justify" vertical="top" wrapText="1"/>
    </xf>
    <xf numFmtId="0" fontId="4" fillId="0" borderId="10" xfId="53" applyNumberFormat="1" applyFont="1" applyFill="1" applyBorder="1" applyAlignment="1" applyProtection="1">
      <alignment wrapText="1"/>
      <protection/>
    </xf>
    <xf numFmtId="0" fontId="4" fillId="0" borderId="10" xfId="0" applyFont="1" applyFill="1" applyBorder="1" applyAlignment="1">
      <alignment horizontal="justify" wrapText="1"/>
    </xf>
    <xf numFmtId="188" fontId="8" fillId="0" borderId="0" xfId="0" applyNumberFormat="1" applyFont="1" applyFill="1" applyAlignment="1">
      <alignment horizontal="left"/>
    </xf>
    <xf numFmtId="0" fontId="4" fillId="0" borderId="10" xfId="0" applyFont="1" applyFill="1" applyBorder="1" applyAlignment="1">
      <alignment horizontal="left" vertical="center" wrapText="1"/>
    </xf>
    <xf numFmtId="188" fontId="8" fillId="0" borderId="0" xfId="0" applyNumberFormat="1" applyFont="1" applyAlignment="1">
      <alignment/>
    </xf>
    <xf numFmtId="188" fontId="11" fillId="0" borderId="0" xfId="0" applyNumberFormat="1" applyFont="1" applyFill="1" applyAlignment="1">
      <alignment horizontal="left"/>
    </xf>
    <xf numFmtId="188" fontId="11" fillId="0" borderId="0" xfId="0" applyNumberFormat="1" applyFont="1" applyAlignment="1">
      <alignment/>
    </xf>
    <xf numFmtId="0" fontId="14" fillId="0" borderId="0" xfId="0" applyFont="1" applyAlignment="1">
      <alignment/>
    </xf>
    <xf numFmtId="49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188" fontId="4" fillId="0" borderId="10" xfId="0" applyNumberFormat="1" applyFont="1" applyFill="1" applyBorder="1" applyAlignment="1">
      <alignment horizontal="center"/>
    </xf>
    <xf numFmtId="188" fontId="3" fillId="0" borderId="10" xfId="0" applyNumberFormat="1" applyFont="1" applyFill="1" applyBorder="1" applyAlignment="1">
      <alignment horizontal="center"/>
    </xf>
    <xf numFmtId="49" fontId="12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/>
    </xf>
    <xf numFmtId="0" fontId="12" fillId="0" borderId="10" xfId="0" applyFont="1" applyFill="1" applyBorder="1" applyAlignment="1">
      <alignment wrapText="1"/>
    </xf>
    <xf numFmtId="188" fontId="12" fillId="0" borderId="10" xfId="0" applyNumberFormat="1" applyFont="1" applyFill="1" applyBorder="1" applyAlignment="1">
      <alignment horizontal="center"/>
    </xf>
    <xf numFmtId="188" fontId="13" fillId="0" borderId="10" xfId="0" applyNumberFormat="1" applyFont="1" applyFill="1" applyBorder="1" applyAlignment="1">
      <alignment horizontal="center"/>
    </xf>
    <xf numFmtId="0" fontId="9" fillId="0" borderId="10" xfId="0" applyNumberFormat="1" applyFont="1" applyFill="1" applyBorder="1" applyAlignment="1" applyProtection="1">
      <alignment wrapText="1"/>
      <protection/>
    </xf>
    <xf numFmtId="0" fontId="4" fillId="0" borderId="10" xfId="0" applyNumberFormat="1" applyFont="1" applyFill="1" applyBorder="1" applyAlignment="1" applyProtection="1">
      <alignment wrapText="1"/>
      <protection/>
    </xf>
    <xf numFmtId="2" fontId="4" fillId="0" borderId="10" xfId="0" applyNumberFormat="1" applyFont="1" applyFill="1" applyBorder="1" applyAlignment="1">
      <alignment horizontal="left" wrapText="1"/>
    </xf>
    <xf numFmtId="188" fontId="11" fillId="0" borderId="0" xfId="0" applyNumberFormat="1" applyFont="1" applyFill="1" applyAlignment="1">
      <alignment horizontal="center"/>
    </xf>
    <xf numFmtId="0" fontId="4" fillId="33" borderId="11" xfId="0" applyFont="1" applyFill="1" applyBorder="1" applyAlignment="1">
      <alignment horizontal="justify" vertical="top" wrapText="1"/>
    </xf>
    <xf numFmtId="0" fontId="4" fillId="33" borderId="10" xfId="0" applyFont="1" applyFill="1" applyBorder="1" applyAlignment="1">
      <alignment horizontal="justify" vertical="top" wrapText="1"/>
    </xf>
    <xf numFmtId="49" fontId="15" fillId="0" borderId="0" xfId="0" applyNumberFormat="1" applyFont="1" applyAlignment="1">
      <alignment horizontal="center" vertical="center" wrapText="1"/>
    </xf>
    <xf numFmtId="0" fontId="15" fillId="0" borderId="0" xfId="0" applyFont="1" applyAlignment="1">
      <alignment/>
    </xf>
    <xf numFmtId="188" fontId="16" fillId="0" borderId="0" xfId="0" applyNumberFormat="1" applyFont="1" applyFill="1" applyAlignment="1">
      <alignment horizontal="left"/>
    </xf>
    <xf numFmtId="188" fontId="16" fillId="0" borderId="0" xfId="0" applyNumberFormat="1" applyFont="1" applyAlignment="1">
      <alignment horizontal="center"/>
    </xf>
    <xf numFmtId="188" fontId="16" fillId="0" borderId="0" xfId="0" applyNumberFormat="1" applyFont="1" applyAlignment="1">
      <alignment/>
    </xf>
    <xf numFmtId="49" fontId="16" fillId="0" borderId="0" xfId="0" applyNumberFormat="1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justify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/>
    </xf>
    <xf numFmtId="0" fontId="11" fillId="0" borderId="10" xfId="0" applyFont="1" applyFill="1" applyBorder="1" applyAlignment="1">
      <alignment vertical="center" wrapText="1"/>
    </xf>
    <xf numFmtId="188" fontId="11" fillId="0" borderId="10" xfId="0" applyNumberFormat="1" applyFont="1" applyFill="1" applyBorder="1" applyAlignment="1">
      <alignment horizontal="center" vertical="center"/>
    </xf>
    <xf numFmtId="188" fontId="17" fillId="0" borderId="10" xfId="0" applyNumberFormat="1" applyFont="1" applyFill="1" applyBorder="1" applyAlignment="1">
      <alignment horizontal="center" vertical="center"/>
    </xf>
    <xf numFmtId="188" fontId="16" fillId="0" borderId="0" xfId="0" applyNumberFormat="1" applyFont="1" applyFill="1" applyAlignment="1">
      <alignment horizontal="center"/>
    </xf>
    <xf numFmtId="0" fontId="18" fillId="0" borderId="0" xfId="0" applyFont="1" applyAlignment="1">
      <alignment/>
    </xf>
    <xf numFmtId="0" fontId="8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88" fontId="4" fillId="0" borderId="10" xfId="0" applyNumberFormat="1" applyFont="1" applyFill="1" applyBorder="1" applyAlignment="1">
      <alignment horizontal="center" vertical="center" wrapText="1"/>
    </xf>
    <xf numFmtId="188" fontId="4" fillId="0" borderId="12" xfId="0" applyNumberFormat="1" applyFont="1" applyFill="1" applyBorder="1" applyAlignment="1">
      <alignment horizontal="center" vertical="center" wrapText="1"/>
    </xf>
    <xf numFmtId="188" fontId="4" fillId="0" borderId="11" xfId="0" applyNumberFormat="1" applyFont="1" applyFill="1" applyBorder="1" applyAlignment="1">
      <alignment horizontal="center" vertical="center" wrapText="1"/>
    </xf>
    <xf numFmtId="188" fontId="4" fillId="0" borderId="13" xfId="0" applyNumberFormat="1" applyFont="1" applyFill="1" applyBorder="1" applyAlignment="1">
      <alignment horizontal="center" vertical="center" wrapText="1"/>
    </xf>
    <xf numFmtId="188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wrapText="1"/>
    </xf>
    <xf numFmtId="49" fontId="11" fillId="0" borderId="0" xfId="0" applyNumberFormat="1" applyFont="1" applyFill="1" applyAlignment="1">
      <alignment horizontal="left" wrapText="1"/>
    </xf>
    <xf numFmtId="188" fontId="11" fillId="0" borderId="0" xfId="0" applyNumberFormat="1" applyFont="1" applyFill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vertical="center" wrapText="1"/>
    </xf>
    <xf numFmtId="49" fontId="8" fillId="0" borderId="0" xfId="0" applyNumberFormat="1" applyFont="1" applyFill="1" applyAlignment="1">
      <alignment horizontal="left" wrapText="1"/>
    </xf>
    <xf numFmtId="188" fontId="8" fillId="0" borderId="0" xfId="0" applyNumberFormat="1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49" fontId="11" fillId="0" borderId="12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49" fontId="11" fillId="0" borderId="13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188" fontId="11" fillId="0" borderId="10" xfId="0" applyNumberFormat="1" applyFont="1" applyFill="1" applyBorder="1" applyAlignment="1">
      <alignment horizontal="center" vertical="center" wrapText="1"/>
    </xf>
    <xf numFmtId="188" fontId="11" fillId="0" borderId="12" xfId="0" applyNumberFormat="1" applyFont="1" applyFill="1" applyBorder="1" applyAlignment="1">
      <alignment horizontal="center" vertical="center" wrapText="1"/>
    </xf>
    <xf numFmtId="188" fontId="11" fillId="0" borderId="11" xfId="0" applyNumberFormat="1" applyFont="1" applyFill="1" applyBorder="1" applyAlignment="1">
      <alignment horizontal="center" vertical="center" wrapText="1"/>
    </xf>
    <xf numFmtId="188" fontId="11" fillId="0" borderId="13" xfId="0" applyNumberFormat="1" applyFont="1" applyFill="1" applyBorder="1" applyAlignment="1">
      <alignment horizontal="center" vertical="center" wrapText="1"/>
    </xf>
    <xf numFmtId="188" fontId="17" fillId="0" borderId="10" xfId="0" applyNumberFormat="1" applyFont="1" applyFill="1" applyBorder="1" applyAlignment="1">
      <alignment horizontal="center" vertical="center" wrapText="1"/>
    </xf>
    <xf numFmtId="49" fontId="16" fillId="0" borderId="0" xfId="0" applyNumberFormat="1" applyFont="1" applyFill="1" applyAlignment="1">
      <alignment wrapText="1"/>
    </xf>
    <xf numFmtId="188" fontId="16" fillId="0" borderId="0" xfId="0" applyNumberFormat="1" applyFont="1" applyFill="1" applyAlignment="1">
      <alignment horizontal="center"/>
    </xf>
    <xf numFmtId="49" fontId="16" fillId="0" borderId="14" xfId="0" applyNumberFormat="1" applyFont="1" applyFill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6" fillId="0" borderId="16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4"/>
  <sheetViews>
    <sheetView view="pageBreakPreview" zoomScaleSheetLayoutView="100" zoomScalePageLayoutView="0" workbookViewId="0" topLeftCell="A59">
      <selection activeCell="D63" sqref="D63"/>
    </sheetView>
  </sheetViews>
  <sheetFormatPr defaultColWidth="9.00390625" defaultRowHeight="12.75"/>
  <cols>
    <col min="1" max="1" width="7.25390625" style="34" customWidth="1"/>
    <col min="2" max="2" width="11.125" style="1" bestFit="1" customWidth="1"/>
    <col min="3" max="3" width="48.75390625" style="1" customWidth="1"/>
    <col min="4" max="5" width="19.875" style="33" customWidth="1"/>
    <col min="6" max="6" width="16.25390625" style="35" customWidth="1"/>
    <col min="7" max="7" width="15.00390625" style="22" customWidth="1"/>
    <col min="8" max="16384" width="9.125" style="1" customWidth="1"/>
  </cols>
  <sheetData>
    <row r="1" spans="1:7" s="25" customFormat="1" ht="23.25">
      <c r="A1" s="24"/>
      <c r="B1" s="10"/>
      <c r="C1" s="10"/>
      <c r="D1" s="39"/>
      <c r="E1" s="42" t="s">
        <v>114</v>
      </c>
      <c r="F1" s="16"/>
      <c r="G1" s="16"/>
    </row>
    <row r="2" spans="1:7" s="25" customFormat="1" ht="18" customHeight="1">
      <c r="A2" s="26"/>
      <c r="B2" s="10"/>
      <c r="C2" s="10"/>
      <c r="D2" s="39"/>
      <c r="E2" s="42" t="s">
        <v>113</v>
      </c>
      <c r="F2" s="16"/>
      <c r="G2" s="16"/>
    </row>
    <row r="3" spans="1:7" s="25" customFormat="1" ht="18" customHeight="1">
      <c r="A3" s="26"/>
      <c r="B3" s="10"/>
      <c r="C3" s="10"/>
      <c r="D3" s="41"/>
      <c r="E3" s="43" t="s">
        <v>115</v>
      </c>
      <c r="F3" s="16"/>
      <c r="G3" s="16"/>
    </row>
    <row r="4" spans="1:7" s="25" customFormat="1" ht="23.25">
      <c r="A4" s="11"/>
      <c r="B4" s="75"/>
      <c r="C4" s="75"/>
      <c r="D4" s="75"/>
      <c r="E4" s="75"/>
      <c r="F4" s="75"/>
      <c r="G4" s="75"/>
    </row>
    <row r="5" spans="1:7" s="25" customFormat="1" ht="18.75">
      <c r="A5" s="76" t="s">
        <v>95</v>
      </c>
      <c r="B5" s="76"/>
      <c r="C5" s="76"/>
      <c r="D5" s="76"/>
      <c r="E5" s="76"/>
      <c r="F5" s="76"/>
      <c r="G5" s="76"/>
    </row>
    <row r="6" spans="1:7" s="25" customFormat="1" ht="18.75">
      <c r="A6" s="76" t="s">
        <v>118</v>
      </c>
      <c r="B6" s="76"/>
      <c r="C6" s="76"/>
      <c r="D6" s="76"/>
      <c r="E6" s="76"/>
      <c r="F6" s="76"/>
      <c r="G6" s="76"/>
    </row>
    <row r="7" spans="1:7" s="25" customFormat="1" ht="15.75">
      <c r="A7" s="11"/>
      <c r="B7" s="3"/>
      <c r="C7" s="3"/>
      <c r="D7" s="17"/>
      <c r="E7" s="17"/>
      <c r="F7" s="17"/>
      <c r="G7" s="17" t="s">
        <v>32</v>
      </c>
    </row>
    <row r="8" spans="1:12" s="25" customFormat="1" ht="12.75">
      <c r="A8" s="77" t="s">
        <v>17</v>
      </c>
      <c r="B8" s="80" t="s">
        <v>0</v>
      </c>
      <c r="C8" s="80" t="s">
        <v>1</v>
      </c>
      <c r="D8" s="81" t="s">
        <v>98</v>
      </c>
      <c r="E8" s="82" t="s">
        <v>119</v>
      </c>
      <c r="F8" s="82" t="s">
        <v>15</v>
      </c>
      <c r="G8" s="85" t="s">
        <v>16</v>
      </c>
      <c r="H8" s="27"/>
      <c r="I8" s="27"/>
      <c r="J8" s="27"/>
      <c r="K8" s="27"/>
      <c r="L8" s="27"/>
    </row>
    <row r="9" spans="1:12" s="25" customFormat="1" ht="12.75" customHeight="1">
      <c r="A9" s="78"/>
      <c r="B9" s="80"/>
      <c r="C9" s="80"/>
      <c r="D9" s="81"/>
      <c r="E9" s="83"/>
      <c r="F9" s="83"/>
      <c r="G9" s="85"/>
      <c r="H9" s="27"/>
      <c r="I9" s="27"/>
      <c r="J9" s="27"/>
      <c r="K9" s="27"/>
      <c r="L9" s="27"/>
    </row>
    <row r="10" spans="1:12" s="25" customFormat="1" ht="57.75" customHeight="1">
      <c r="A10" s="79"/>
      <c r="B10" s="80"/>
      <c r="C10" s="80"/>
      <c r="D10" s="81"/>
      <c r="E10" s="84"/>
      <c r="F10" s="84"/>
      <c r="G10" s="85"/>
      <c r="H10" s="27"/>
      <c r="I10" s="27"/>
      <c r="J10" s="27"/>
      <c r="K10" s="27"/>
      <c r="L10" s="27"/>
    </row>
    <row r="11" spans="1:12" s="25" customFormat="1" ht="15.75">
      <c r="A11" s="5" t="s">
        <v>36</v>
      </c>
      <c r="B11" s="4">
        <v>2</v>
      </c>
      <c r="C11" s="4">
        <v>3</v>
      </c>
      <c r="D11" s="5">
        <v>4</v>
      </c>
      <c r="E11" s="5">
        <v>5</v>
      </c>
      <c r="F11" s="5">
        <v>6</v>
      </c>
      <c r="G11" s="6">
        <v>7</v>
      </c>
      <c r="H11" s="27"/>
      <c r="I11" s="27"/>
      <c r="J11" s="27"/>
      <c r="K11" s="27"/>
      <c r="L11" s="27"/>
    </row>
    <row r="12" spans="1:12" s="25" customFormat="1" ht="15.75">
      <c r="A12" s="89" t="s">
        <v>37</v>
      </c>
      <c r="B12" s="90"/>
      <c r="C12" s="90"/>
      <c r="D12" s="90"/>
      <c r="E12" s="90"/>
      <c r="F12" s="90"/>
      <c r="G12" s="91"/>
      <c r="H12" s="27"/>
      <c r="I12" s="27"/>
      <c r="J12" s="27"/>
      <c r="K12" s="27"/>
      <c r="L12" s="27"/>
    </row>
    <row r="13" spans="1:7" s="25" customFormat="1" ht="25.5" customHeight="1">
      <c r="A13" s="45">
        <v>1</v>
      </c>
      <c r="B13" s="46">
        <v>10000000</v>
      </c>
      <c r="C13" s="47" t="s">
        <v>2</v>
      </c>
      <c r="D13" s="48">
        <f>D14+D15+D18+D19+D25+D16+D17</f>
        <v>244806.89999999997</v>
      </c>
      <c r="E13" s="48">
        <f>E14+E15+E18+E19+E25+E16+E17</f>
        <v>266042.80000000005</v>
      </c>
      <c r="F13" s="48">
        <f>E13-D13</f>
        <v>21235.90000000008</v>
      </c>
      <c r="G13" s="49">
        <f>E13/D13*100</f>
        <v>108.67455124835128</v>
      </c>
    </row>
    <row r="14" spans="1:7" s="25" customFormat="1" ht="27" customHeight="1">
      <c r="A14" s="45" t="s">
        <v>18</v>
      </c>
      <c r="B14" s="46">
        <v>11010000</v>
      </c>
      <c r="C14" s="47" t="s">
        <v>61</v>
      </c>
      <c r="D14" s="48">
        <v>175198.8</v>
      </c>
      <c r="E14" s="48">
        <v>190317.9</v>
      </c>
      <c r="F14" s="48">
        <f aca="true" t="shared" si="0" ref="F14:F58">E14-D14</f>
        <v>15119.100000000006</v>
      </c>
      <c r="G14" s="49">
        <f aca="true" t="shared" si="1" ref="G14:G72">E14/D14*100</f>
        <v>108.6296823950849</v>
      </c>
    </row>
    <row r="15" spans="1:7" s="25" customFormat="1" ht="36" customHeight="1">
      <c r="A15" s="45" t="s">
        <v>19</v>
      </c>
      <c r="B15" s="46">
        <v>11020200</v>
      </c>
      <c r="C15" s="47" t="s">
        <v>107</v>
      </c>
      <c r="D15" s="48">
        <v>0</v>
      </c>
      <c r="E15" s="48">
        <v>-25.4</v>
      </c>
      <c r="F15" s="48">
        <f t="shared" si="0"/>
        <v>-25.4</v>
      </c>
      <c r="G15" s="49" t="s">
        <v>60</v>
      </c>
    </row>
    <row r="16" spans="1:7" s="25" customFormat="1" ht="36" customHeight="1">
      <c r="A16" s="45" t="s">
        <v>20</v>
      </c>
      <c r="B16" s="46">
        <v>14021900</v>
      </c>
      <c r="C16" s="47" t="s">
        <v>104</v>
      </c>
      <c r="D16" s="48">
        <v>371</v>
      </c>
      <c r="E16" s="48">
        <v>820.5</v>
      </c>
      <c r="F16" s="48">
        <f t="shared" si="0"/>
        <v>449.5</v>
      </c>
      <c r="G16" s="49" t="s">
        <v>120</v>
      </c>
    </row>
    <row r="17" spans="1:7" s="25" customFormat="1" ht="44.25" customHeight="1">
      <c r="A17" s="45" t="s">
        <v>21</v>
      </c>
      <c r="B17" s="46">
        <v>14031900</v>
      </c>
      <c r="C17" s="47" t="s">
        <v>105</v>
      </c>
      <c r="D17" s="48">
        <v>1400</v>
      </c>
      <c r="E17" s="48">
        <v>3165.4</v>
      </c>
      <c r="F17" s="48">
        <f t="shared" si="0"/>
        <v>1765.4</v>
      </c>
      <c r="G17" s="49" t="s">
        <v>121</v>
      </c>
    </row>
    <row r="18" spans="1:7" s="25" customFormat="1" ht="47.25">
      <c r="A18" s="45" t="s">
        <v>22</v>
      </c>
      <c r="B18" s="46">
        <v>14040000</v>
      </c>
      <c r="C18" s="47" t="s">
        <v>63</v>
      </c>
      <c r="D18" s="48">
        <v>4231.3</v>
      </c>
      <c r="E18" s="48">
        <v>4529.2</v>
      </c>
      <c r="F18" s="48">
        <f t="shared" si="0"/>
        <v>297.89999999999964</v>
      </c>
      <c r="G18" s="49">
        <f t="shared" si="1"/>
        <v>107.04038947841087</v>
      </c>
    </row>
    <row r="19" spans="1:7" s="25" customFormat="1" ht="23.25" customHeight="1">
      <c r="A19" s="45" t="s">
        <v>99</v>
      </c>
      <c r="B19" s="46">
        <v>18000000</v>
      </c>
      <c r="C19" s="47" t="s">
        <v>64</v>
      </c>
      <c r="D19" s="48">
        <f>D20+D22+D23+D24</f>
        <v>63605.799999999996</v>
      </c>
      <c r="E19" s="48">
        <f>E20+E22+E23+E24</f>
        <v>67035.6</v>
      </c>
      <c r="F19" s="48">
        <f t="shared" si="0"/>
        <v>3429.80000000001</v>
      </c>
      <c r="G19" s="49">
        <f t="shared" si="1"/>
        <v>105.39227554719855</v>
      </c>
    </row>
    <row r="20" spans="1:7" s="25" customFormat="1" ht="15.75">
      <c r="A20" s="45" t="s">
        <v>100</v>
      </c>
      <c r="B20" s="46">
        <v>18010000</v>
      </c>
      <c r="C20" s="47" t="s">
        <v>116</v>
      </c>
      <c r="D20" s="48">
        <f>311+53669.6+33.2</f>
        <v>54013.799999999996</v>
      </c>
      <c r="E20" s="48">
        <f>466.5+55269.4+40.3</f>
        <v>55776.200000000004</v>
      </c>
      <c r="F20" s="48">
        <f>E20-D20</f>
        <v>1762.4000000000087</v>
      </c>
      <c r="G20" s="49">
        <f t="shared" si="1"/>
        <v>103.26286985918416</v>
      </c>
    </row>
    <row r="21" spans="1:7" s="44" customFormat="1" ht="18.75" customHeight="1">
      <c r="A21" s="50"/>
      <c r="B21" s="51"/>
      <c r="C21" s="52" t="s">
        <v>117</v>
      </c>
      <c r="D21" s="53">
        <v>53669.6</v>
      </c>
      <c r="E21" s="53">
        <v>55269.4</v>
      </c>
      <c r="F21" s="53">
        <f>E21-D21</f>
        <v>1599.800000000003</v>
      </c>
      <c r="G21" s="54">
        <f>E21/D21*100</f>
        <v>102.98083086141875</v>
      </c>
    </row>
    <row r="22" spans="1:7" s="25" customFormat="1" ht="15.75">
      <c r="A22" s="45" t="s">
        <v>101</v>
      </c>
      <c r="B22" s="46">
        <v>18030000</v>
      </c>
      <c r="C22" s="47" t="s">
        <v>44</v>
      </c>
      <c r="D22" s="48">
        <v>6</v>
      </c>
      <c r="E22" s="48">
        <v>8.8</v>
      </c>
      <c r="F22" s="48">
        <f t="shared" si="0"/>
        <v>2.8000000000000007</v>
      </c>
      <c r="G22" s="54">
        <f>E22/D22*100</f>
        <v>146.66666666666669</v>
      </c>
    </row>
    <row r="23" spans="1:7" s="25" customFormat="1" ht="47.25">
      <c r="A23" s="45" t="s">
        <v>102</v>
      </c>
      <c r="B23" s="46">
        <v>18040000</v>
      </c>
      <c r="C23" s="47" t="s">
        <v>66</v>
      </c>
      <c r="D23" s="48">
        <v>0</v>
      </c>
      <c r="E23" s="48">
        <v>-1.4</v>
      </c>
      <c r="F23" s="48">
        <f t="shared" si="0"/>
        <v>-1.4</v>
      </c>
      <c r="G23" s="49" t="s">
        <v>60</v>
      </c>
    </row>
    <row r="24" spans="1:7" s="25" customFormat="1" ht="15.75">
      <c r="A24" s="45" t="s">
        <v>103</v>
      </c>
      <c r="B24" s="46">
        <v>18050000</v>
      </c>
      <c r="C24" s="47" t="s">
        <v>3</v>
      </c>
      <c r="D24" s="48">
        <v>9586</v>
      </c>
      <c r="E24" s="48">
        <v>11252</v>
      </c>
      <c r="F24" s="48">
        <f t="shared" si="0"/>
        <v>1666</v>
      </c>
      <c r="G24" s="49">
        <f t="shared" si="1"/>
        <v>117.37951178802419</v>
      </c>
    </row>
    <row r="25" spans="1:7" s="25" customFormat="1" ht="31.5">
      <c r="A25" s="45" t="s">
        <v>122</v>
      </c>
      <c r="B25" s="46">
        <v>19090000</v>
      </c>
      <c r="C25" s="47" t="s">
        <v>123</v>
      </c>
      <c r="D25" s="48">
        <v>0</v>
      </c>
      <c r="E25" s="48">
        <v>199.6</v>
      </c>
      <c r="F25" s="48">
        <f t="shared" si="0"/>
        <v>199.6</v>
      </c>
      <c r="G25" s="49" t="s">
        <v>60</v>
      </c>
    </row>
    <row r="26" spans="1:7" s="25" customFormat="1" ht="21.75" customHeight="1">
      <c r="A26" s="45" t="s">
        <v>24</v>
      </c>
      <c r="B26" s="46">
        <v>20000000</v>
      </c>
      <c r="C26" s="47" t="s">
        <v>5</v>
      </c>
      <c r="D26" s="48">
        <f>D27+D28+D29+D30+D31+D32+D33+D34</f>
        <v>2630.5</v>
      </c>
      <c r="E26" s="48">
        <f>E28+E29+E30+E31+E32+E33+E34+E27</f>
        <v>2833.5</v>
      </c>
      <c r="F26" s="48">
        <f t="shared" si="0"/>
        <v>203</v>
      </c>
      <c r="G26" s="49">
        <f t="shared" si="1"/>
        <v>107.71716403725526</v>
      </c>
    </row>
    <row r="27" spans="1:7" s="25" customFormat="1" ht="30.75" customHeight="1">
      <c r="A27" s="45" t="s">
        <v>25</v>
      </c>
      <c r="B27" s="46">
        <v>21050000</v>
      </c>
      <c r="C27" s="47" t="s">
        <v>109</v>
      </c>
      <c r="D27" s="48">
        <v>1050</v>
      </c>
      <c r="E27" s="48">
        <v>1052.9</v>
      </c>
      <c r="F27" s="48">
        <f t="shared" si="0"/>
        <v>2.900000000000091</v>
      </c>
      <c r="G27" s="49">
        <f t="shared" si="1"/>
        <v>100.27619047619048</v>
      </c>
    </row>
    <row r="28" spans="1:7" s="25" customFormat="1" ht="23.25" customHeight="1">
      <c r="A28" s="45" t="s">
        <v>26</v>
      </c>
      <c r="B28" s="46">
        <v>21080500</v>
      </c>
      <c r="C28" s="47" t="s">
        <v>23</v>
      </c>
      <c r="D28" s="48">
        <v>0</v>
      </c>
      <c r="E28" s="48">
        <v>4.9</v>
      </c>
      <c r="F28" s="48">
        <f t="shared" si="0"/>
        <v>4.9</v>
      </c>
      <c r="G28" s="49" t="s">
        <v>60</v>
      </c>
    </row>
    <row r="29" spans="1:7" s="25" customFormat="1" ht="25.5" customHeight="1">
      <c r="A29" s="45" t="s">
        <v>27</v>
      </c>
      <c r="B29" s="46">
        <v>21081100</v>
      </c>
      <c r="C29" s="47" t="s">
        <v>6</v>
      </c>
      <c r="D29" s="48">
        <v>5</v>
      </c>
      <c r="E29" s="48">
        <v>12.4</v>
      </c>
      <c r="F29" s="48">
        <f t="shared" si="0"/>
        <v>7.4</v>
      </c>
      <c r="G29" s="49" t="s">
        <v>108</v>
      </c>
    </row>
    <row r="30" spans="1:7" s="25" customFormat="1" ht="63">
      <c r="A30" s="45" t="s">
        <v>28</v>
      </c>
      <c r="B30" s="46">
        <v>21081500</v>
      </c>
      <c r="C30" s="47" t="s">
        <v>76</v>
      </c>
      <c r="D30" s="48">
        <v>22.2</v>
      </c>
      <c r="E30" s="48">
        <v>22.2</v>
      </c>
      <c r="F30" s="48">
        <f t="shared" si="0"/>
        <v>0</v>
      </c>
      <c r="G30" s="49">
        <f>E30/D30*100</f>
        <v>100</v>
      </c>
    </row>
    <row r="31" spans="1:7" s="25" customFormat="1" ht="25.5" customHeight="1">
      <c r="A31" s="45" t="s">
        <v>29</v>
      </c>
      <c r="B31" s="46">
        <v>22010000</v>
      </c>
      <c r="C31" s="47" t="s">
        <v>82</v>
      </c>
      <c r="D31" s="48">
        <v>762</v>
      </c>
      <c r="E31" s="48">
        <v>878.1</v>
      </c>
      <c r="F31" s="48">
        <f t="shared" si="0"/>
        <v>116.10000000000002</v>
      </c>
      <c r="G31" s="49">
        <f>E31/D31*100</f>
        <v>115.23622047244095</v>
      </c>
    </row>
    <row r="32" spans="1:7" s="25" customFormat="1" ht="61.5" customHeight="1">
      <c r="A32" s="45" t="s">
        <v>62</v>
      </c>
      <c r="B32" s="46">
        <v>22080400</v>
      </c>
      <c r="C32" s="47" t="s">
        <v>7</v>
      </c>
      <c r="D32" s="48">
        <v>469.3</v>
      </c>
      <c r="E32" s="48">
        <v>523</v>
      </c>
      <c r="F32" s="48">
        <f t="shared" si="0"/>
        <v>53.69999999999999</v>
      </c>
      <c r="G32" s="49">
        <f t="shared" si="1"/>
        <v>111.44257404645217</v>
      </c>
    </row>
    <row r="33" spans="1:7" s="25" customFormat="1" ht="15.75">
      <c r="A33" s="45" t="s">
        <v>77</v>
      </c>
      <c r="B33" s="46">
        <v>22090000</v>
      </c>
      <c r="C33" s="47" t="s">
        <v>8</v>
      </c>
      <c r="D33" s="48">
        <v>45</v>
      </c>
      <c r="E33" s="48">
        <v>53.1</v>
      </c>
      <c r="F33" s="48">
        <f t="shared" si="0"/>
        <v>8.100000000000001</v>
      </c>
      <c r="G33" s="49">
        <f t="shared" si="1"/>
        <v>118</v>
      </c>
    </row>
    <row r="34" spans="1:7" s="25" customFormat="1" ht="15.75">
      <c r="A34" s="45" t="s">
        <v>50</v>
      </c>
      <c r="B34" s="46">
        <v>24060300</v>
      </c>
      <c r="C34" s="47" t="s">
        <v>23</v>
      </c>
      <c r="D34" s="48">
        <v>277</v>
      </c>
      <c r="E34" s="48">
        <v>286.9</v>
      </c>
      <c r="F34" s="48">
        <f t="shared" si="0"/>
        <v>9.899999999999977</v>
      </c>
      <c r="G34" s="49">
        <f>E34/D34*100</f>
        <v>103.57400722021659</v>
      </c>
    </row>
    <row r="35" spans="1:7" s="25" customFormat="1" ht="15.75" hidden="1">
      <c r="A35" s="45" t="s">
        <v>50</v>
      </c>
      <c r="B35" s="46">
        <v>24060600</v>
      </c>
      <c r="C35" s="47" t="s">
        <v>23</v>
      </c>
      <c r="D35" s="48">
        <v>0</v>
      </c>
      <c r="E35" s="48">
        <v>0</v>
      </c>
      <c r="F35" s="48">
        <f t="shared" si="0"/>
        <v>0</v>
      </c>
      <c r="G35" s="49" t="e">
        <f t="shared" si="1"/>
        <v>#DIV/0!</v>
      </c>
    </row>
    <row r="36" spans="1:7" s="25" customFormat="1" ht="15.75">
      <c r="A36" s="45" t="s">
        <v>30</v>
      </c>
      <c r="B36" s="46">
        <v>30000000</v>
      </c>
      <c r="C36" s="47" t="s">
        <v>10</v>
      </c>
      <c r="D36" s="48">
        <f>D37+D38</f>
        <v>0</v>
      </c>
      <c r="E36" s="48">
        <f>E37+E38</f>
        <v>5.5</v>
      </c>
      <c r="F36" s="48">
        <f t="shared" si="0"/>
        <v>5.5</v>
      </c>
      <c r="G36" s="49" t="s">
        <v>60</v>
      </c>
    </row>
    <row r="37" spans="1:7" s="25" customFormat="1" ht="79.5" customHeight="1">
      <c r="A37" s="45" t="s">
        <v>31</v>
      </c>
      <c r="B37" s="46">
        <v>31010200</v>
      </c>
      <c r="C37" s="47" t="s">
        <v>68</v>
      </c>
      <c r="D37" s="48">
        <v>0</v>
      </c>
      <c r="E37" s="48">
        <v>5.4</v>
      </c>
      <c r="F37" s="48">
        <f t="shared" si="0"/>
        <v>5.4</v>
      </c>
      <c r="G37" s="49" t="s">
        <v>60</v>
      </c>
    </row>
    <row r="38" spans="1:7" s="25" customFormat="1" ht="36.75" customHeight="1">
      <c r="A38" s="45" t="s">
        <v>124</v>
      </c>
      <c r="B38" s="46">
        <v>31020000</v>
      </c>
      <c r="C38" s="47" t="s">
        <v>125</v>
      </c>
      <c r="D38" s="48">
        <v>0</v>
      </c>
      <c r="E38" s="48">
        <v>0.1</v>
      </c>
      <c r="F38" s="48">
        <f t="shared" si="0"/>
        <v>0.1</v>
      </c>
      <c r="G38" s="49" t="s">
        <v>60</v>
      </c>
    </row>
    <row r="39" spans="1:7" s="25" customFormat="1" ht="37.5" customHeight="1">
      <c r="A39" s="86" t="s">
        <v>42</v>
      </c>
      <c r="B39" s="86"/>
      <c r="C39" s="86"/>
      <c r="D39" s="48">
        <f>D13+D26+D36</f>
        <v>247437.39999999997</v>
      </c>
      <c r="E39" s="48">
        <f>E13+E26+E36</f>
        <v>268881.80000000005</v>
      </c>
      <c r="F39" s="48">
        <f t="shared" si="0"/>
        <v>21444.40000000008</v>
      </c>
      <c r="G39" s="49">
        <f t="shared" si="1"/>
        <v>108.6665960764218</v>
      </c>
    </row>
    <row r="40" spans="1:7" s="25" customFormat="1" ht="20.25" customHeight="1">
      <c r="A40" s="45" t="s">
        <v>33</v>
      </c>
      <c r="B40" s="46">
        <v>40000000</v>
      </c>
      <c r="C40" s="47" t="s">
        <v>11</v>
      </c>
      <c r="D40" s="48">
        <f>D44+D41</f>
        <v>133634.69999999998</v>
      </c>
      <c r="E40" s="48">
        <f>E44+E41</f>
        <v>131401.1</v>
      </c>
      <c r="F40" s="48">
        <f t="shared" si="0"/>
        <v>-2233.5999999999767</v>
      </c>
      <c r="G40" s="49">
        <f t="shared" si="1"/>
        <v>98.32857783195534</v>
      </c>
    </row>
    <row r="41" spans="1:7" s="25" customFormat="1" ht="15.75">
      <c r="A41" s="45" t="s">
        <v>34</v>
      </c>
      <c r="B41" s="46">
        <v>41020000</v>
      </c>
      <c r="C41" s="47" t="s">
        <v>12</v>
      </c>
      <c r="D41" s="48">
        <f>D42+D43</f>
        <v>151</v>
      </c>
      <c r="E41" s="48">
        <f>E42+E43</f>
        <v>151</v>
      </c>
      <c r="F41" s="48">
        <f t="shared" si="0"/>
        <v>0</v>
      </c>
      <c r="G41" s="49">
        <f t="shared" si="1"/>
        <v>100</v>
      </c>
    </row>
    <row r="42" spans="1:7" s="25" customFormat="1" ht="47.25">
      <c r="A42" s="45" t="s">
        <v>35</v>
      </c>
      <c r="B42" s="46">
        <v>41020601</v>
      </c>
      <c r="C42" s="47" t="s">
        <v>13</v>
      </c>
      <c r="D42" s="48">
        <v>151</v>
      </c>
      <c r="E42" s="48">
        <v>151</v>
      </c>
      <c r="F42" s="48">
        <f t="shared" si="0"/>
        <v>0</v>
      </c>
      <c r="G42" s="49">
        <f t="shared" si="1"/>
        <v>100</v>
      </c>
    </row>
    <row r="43" spans="1:7" s="25" customFormat="1" ht="47.25" hidden="1">
      <c r="A43" s="45" t="s">
        <v>48</v>
      </c>
      <c r="B43" s="46">
        <v>41021201</v>
      </c>
      <c r="C43" s="47" t="s">
        <v>49</v>
      </c>
      <c r="D43" s="48"/>
      <c r="E43" s="48"/>
      <c r="F43" s="48">
        <f t="shared" si="0"/>
        <v>0</v>
      </c>
      <c r="G43" s="49" t="e">
        <f t="shared" si="1"/>
        <v>#DIV/0!</v>
      </c>
    </row>
    <row r="44" spans="1:7" s="25" customFormat="1" ht="15.75">
      <c r="A44" s="45" t="s">
        <v>126</v>
      </c>
      <c r="B44" s="46">
        <v>41030000</v>
      </c>
      <c r="C44" s="47" t="s">
        <v>14</v>
      </c>
      <c r="D44" s="48">
        <f>SUM(D45:D57)</f>
        <v>133483.69999999998</v>
      </c>
      <c r="E44" s="48">
        <f>SUM(E45:E57)</f>
        <v>131250.1</v>
      </c>
      <c r="F44" s="48">
        <f t="shared" si="0"/>
        <v>-2233.5999999999767</v>
      </c>
      <c r="G44" s="49">
        <f t="shared" si="1"/>
        <v>98.32668707864707</v>
      </c>
    </row>
    <row r="45" spans="1:7" s="25" customFormat="1" ht="97.5" customHeight="1">
      <c r="A45" s="45" t="s">
        <v>127</v>
      </c>
      <c r="B45" s="46">
        <v>41030601</v>
      </c>
      <c r="C45" s="37" t="s">
        <v>86</v>
      </c>
      <c r="D45" s="48">
        <v>39448.9</v>
      </c>
      <c r="E45" s="48">
        <v>38091.2</v>
      </c>
      <c r="F45" s="48">
        <f t="shared" si="0"/>
        <v>-1357.7000000000044</v>
      </c>
      <c r="G45" s="49">
        <f t="shared" si="1"/>
        <v>96.55833242498522</v>
      </c>
    </row>
    <row r="46" spans="1:7" s="25" customFormat="1" ht="116.25" customHeight="1">
      <c r="A46" s="45" t="s">
        <v>128</v>
      </c>
      <c r="B46" s="46">
        <v>41030801</v>
      </c>
      <c r="C46" s="57" t="s">
        <v>87</v>
      </c>
      <c r="D46" s="48">
        <v>14378.1</v>
      </c>
      <c r="E46" s="48">
        <v>14252.8</v>
      </c>
      <c r="F46" s="48">
        <f t="shared" si="0"/>
        <v>-125.30000000000109</v>
      </c>
      <c r="G46" s="49">
        <f t="shared" si="1"/>
        <v>99.12853575924495</v>
      </c>
    </row>
    <row r="47" spans="1:7" s="25" customFormat="1" ht="0.75" customHeight="1" hidden="1">
      <c r="A47" s="45" t="s">
        <v>58</v>
      </c>
      <c r="B47" s="46">
        <v>41030901</v>
      </c>
      <c r="C47" s="38" t="s">
        <v>78</v>
      </c>
      <c r="D47" s="48"/>
      <c r="E47" s="48"/>
      <c r="F47" s="48">
        <f t="shared" si="0"/>
        <v>0</v>
      </c>
      <c r="G47" s="49" t="e">
        <f t="shared" si="1"/>
        <v>#DIV/0!</v>
      </c>
    </row>
    <row r="48" spans="1:7" s="25" customFormat="1" ht="78.75">
      <c r="A48" s="45" t="s">
        <v>129</v>
      </c>
      <c r="B48" s="46">
        <v>41031001</v>
      </c>
      <c r="C48" s="38" t="s">
        <v>78</v>
      </c>
      <c r="D48" s="48">
        <v>1.9</v>
      </c>
      <c r="E48" s="48">
        <v>1.9</v>
      </c>
      <c r="F48" s="48">
        <f t="shared" si="0"/>
        <v>0</v>
      </c>
      <c r="G48" s="49">
        <f t="shared" si="1"/>
        <v>100</v>
      </c>
    </row>
    <row r="49" spans="1:7" s="25" customFormat="1" ht="54" customHeight="1">
      <c r="A49" s="45" t="s">
        <v>130</v>
      </c>
      <c r="B49" s="46">
        <v>41033601</v>
      </c>
      <c r="C49" s="14" t="s">
        <v>112</v>
      </c>
      <c r="D49" s="48">
        <v>636.3</v>
      </c>
      <c r="E49" s="48">
        <v>636.3</v>
      </c>
      <c r="F49" s="48">
        <f t="shared" si="0"/>
        <v>0</v>
      </c>
      <c r="G49" s="49">
        <f t="shared" si="1"/>
        <v>100</v>
      </c>
    </row>
    <row r="50" spans="1:7" s="25" customFormat="1" ht="31.5">
      <c r="A50" s="45" t="s">
        <v>131</v>
      </c>
      <c r="B50" s="46">
        <v>41033900</v>
      </c>
      <c r="C50" s="38" t="s">
        <v>69</v>
      </c>
      <c r="D50" s="48">
        <v>38849.8</v>
      </c>
      <c r="E50" s="48">
        <v>38849.8</v>
      </c>
      <c r="F50" s="48">
        <f t="shared" si="0"/>
        <v>0</v>
      </c>
      <c r="G50" s="49">
        <f t="shared" si="1"/>
        <v>100</v>
      </c>
    </row>
    <row r="51" spans="1:7" s="25" customFormat="1" ht="31.5">
      <c r="A51" s="45" t="s">
        <v>132</v>
      </c>
      <c r="B51" s="46">
        <v>41034200</v>
      </c>
      <c r="C51" s="38" t="s">
        <v>70</v>
      </c>
      <c r="D51" s="48">
        <v>34579.3</v>
      </c>
      <c r="E51" s="48">
        <v>34579.3</v>
      </c>
      <c r="F51" s="48">
        <f t="shared" si="0"/>
        <v>0</v>
      </c>
      <c r="G51" s="49">
        <f t="shared" si="1"/>
        <v>100</v>
      </c>
    </row>
    <row r="52" spans="1:7" s="25" customFormat="1" ht="63" hidden="1">
      <c r="A52" s="45" t="s">
        <v>59</v>
      </c>
      <c r="B52" s="46">
        <v>41034500</v>
      </c>
      <c r="C52" s="38" t="s">
        <v>92</v>
      </c>
      <c r="D52" s="48">
        <v>0</v>
      </c>
      <c r="E52" s="48">
        <v>0</v>
      </c>
      <c r="F52" s="48">
        <f t="shared" si="0"/>
        <v>0</v>
      </c>
      <c r="G52" s="49" t="s">
        <v>60</v>
      </c>
    </row>
    <row r="53" spans="1:7" s="25" customFormat="1" ht="15.75">
      <c r="A53" s="45" t="s">
        <v>133</v>
      </c>
      <c r="B53" s="46">
        <v>41035000</v>
      </c>
      <c r="C53" s="38" t="s">
        <v>71</v>
      </c>
      <c r="D53" s="48">
        <v>812.2</v>
      </c>
      <c r="E53" s="48">
        <v>774.5</v>
      </c>
      <c r="F53" s="48">
        <f t="shared" si="0"/>
        <v>-37.700000000000045</v>
      </c>
      <c r="G53" s="49">
        <f t="shared" si="1"/>
        <v>95.35828613641961</v>
      </c>
    </row>
    <row r="54" spans="1:7" s="25" customFormat="1" ht="65.25" customHeight="1">
      <c r="A54" s="45" t="s">
        <v>134</v>
      </c>
      <c r="B54" s="46">
        <v>41035100</v>
      </c>
      <c r="C54" s="14" t="s">
        <v>79</v>
      </c>
      <c r="D54" s="48">
        <v>4186.9</v>
      </c>
      <c r="E54" s="48">
        <v>3495.4</v>
      </c>
      <c r="F54" s="48">
        <f t="shared" si="0"/>
        <v>-691.4999999999995</v>
      </c>
      <c r="G54" s="49">
        <f t="shared" si="1"/>
        <v>83.48420072129738</v>
      </c>
    </row>
    <row r="55" spans="1:7" s="25" customFormat="1" ht="47.25">
      <c r="A55" s="45" t="s">
        <v>52</v>
      </c>
      <c r="B55" s="46">
        <v>41035400</v>
      </c>
      <c r="C55" s="38" t="s">
        <v>111</v>
      </c>
      <c r="D55" s="48">
        <v>45</v>
      </c>
      <c r="E55" s="48">
        <v>23.7</v>
      </c>
      <c r="F55" s="48">
        <f t="shared" si="0"/>
        <v>-21.3</v>
      </c>
      <c r="G55" s="49">
        <f t="shared" si="1"/>
        <v>52.666666666666664</v>
      </c>
    </row>
    <row r="56" spans="1:7" s="25" customFormat="1" ht="129" customHeight="1">
      <c r="A56" s="45" t="s">
        <v>135</v>
      </c>
      <c r="B56" s="46">
        <v>41035801</v>
      </c>
      <c r="C56" s="55" t="s">
        <v>72</v>
      </c>
      <c r="D56" s="48">
        <v>545.3</v>
      </c>
      <c r="E56" s="48">
        <v>545.2</v>
      </c>
      <c r="F56" s="48">
        <f t="shared" si="0"/>
        <v>-0.09999999999990905</v>
      </c>
      <c r="G56" s="49">
        <f t="shared" si="1"/>
        <v>99.98166147075005</v>
      </c>
    </row>
    <row r="57" spans="1:7" s="25" customFormat="1" ht="240" customHeight="1" hidden="1">
      <c r="A57" s="45" t="s">
        <v>136</v>
      </c>
      <c r="B57" s="46">
        <v>41036600</v>
      </c>
      <c r="C57" s="47" t="s">
        <v>110</v>
      </c>
      <c r="D57" s="48">
        <v>0</v>
      </c>
      <c r="E57" s="48">
        <v>0</v>
      </c>
      <c r="F57" s="48">
        <f t="shared" si="0"/>
        <v>0</v>
      </c>
      <c r="G57" s="49" t="s">
        <v>60</v>
      </c>
    </row>
    <row r="58" spans="1:7" s="25" customFormat="1" ht="37.5" customHeight="1">
      <c r="A58" s="86" t="s">
        <v>41</v>
      </c>
      <c r="B58" s="86"/>
      <c r="C58" s="86"/>
      <c r="D58" s="48">
        <f>D39+D40</f>
        <v>381072.1</v>
      </c>
      <c r="E58" s="48">
        <f>E39+E40</f>
        <v>400282.9</v>
      </c>
      <c r="F58" s="48">
        <f t="shared" si="0"/>
        <v>19210.800000000047</v>
      </c>
      <c r="G58" s="49">
        <f t="shared" si="1"/>
        <v>105.04125072394437</v>
      </c>
    </row>
    <row r="59" spans="1:7" s="28" customFormat="1" ht="24" customHeight="1">
      <c r="A59" s="92" t="s">
        <v>38</v>
      </c>
      <c r="B59" s="93"/>
      <c r="C59" s="93"/>
      <c r="D59" s="93"/>
      <c r="E59" s="93"/>
      <c r="F59" s="93"/>
      <c r="G59" s="93"/>
    </row>
    <row r="60" spans="1:7" s="25" customFormat="1" ht="15.75">
      <c r="A60" s="45">
        <v>1</v>
      </c>
      <c r="B60" s="46">
        <v>10000000</v>
      </c>
      <c r="C60" s="47" t="s">
        <v>2</v>
      </c>
      <c r="D60" s="48">
        <f>D63+D61+D62</f>
        <v>194.7</v>
      </c>
      <c r="E60" s="48">
        <f>E63+E61+E62</f>
        <v>156.26</v>
      </c>
      <c r="F60" s="48">
        <f aca="true" t="shared" si="2" ref="F60:F76">E60-D60</f>
        <v>-38.44</v>
      </c>
      <c r="G60" s="49">
        <f>E60/D60*100</f>
        <v>80.25680534155111</v>
      </c>
    </row>
    <row r="61" spans="1:7" s="25" customFormat="1" ht="31.5">
      <c r="A61" s="45" t="s">
        <v>19</v>
      </c>
      <c r="B61" s="46">
        <v>12020000</v>
      </c>
      <c r="C61" s="47" t="s">
        <v>106</v>
      </c>
      <c r="D61" s="48">
        <v>54.7</v>
      </c>
      <c r="E61" s="48">
        <v>60.28</v>
      </c>
      <c r="F61" s="48">
        <f>E61-D61</f>
        <v>5.579999999999998</v>
      </c>
      <c r="G61" s="49">
        <f>E61/D61*100</f>
        <v>110.20109689213893</v>
      </c>
    </row>
    <row r="62" spans="1:7" s="25" customFormat="1" ht="85.5" customHeight="1">
      <c r="A62" s="45" t="s">
        <v>20</v>
      </c>
      <c r="B62" s="46">
        <v>18041500</v>
      </c>
      <c r="C62" s="47" t="s">
        <v>74</v>
      </c>
      <c r="D62" s="48">
        <v>0</v>
      </c>
      <c r="E62" s="48">
        <v>-5.62</v>
      </c>
      <c r="F62" s="48">
        <f>E62-D62</f>
        <v>-5.62</v>
      </c>
      <c r="G62" s="49" t="s">
        <v>60</v>
      </c>
    </row>
    <row r="63" spans="1:7" s="25" customFormat="1" ht="15.75">
      <c r="A63" s="45" t="s">
        <v>21</v>
      </c>
      <c r="B63" s="46">
        <v>19000000</v>
      </c>
      <c r="C63" s="47" t="s">
        <v>4</v>
      </c>
      <c r="D63" s="48">
        <v>140</v>
      </c>
      <c r="E63" s="48">
        <v>101.6</v>
      </c>
      <c r="F63" s="48">
        <f t="shared" si="2"/>
        <v>-38.400000000000006</v>
      </c>
      <c r="G63" s="49">
        <f>E63/D63*100</f>
        <v>72.57142857142857</v>
      </c>
    </row>
    <row r="64" spans="1:7" s="25" customFormat="1" ht="78.75" hidden="1">
      <c r="A64" s="45" t="s">
        <v>39</v>
      </c>
      <c r="B64" s="46">
        <v>18041500</v>
      </c>
      <c r="C64" s="14" t="s">
        <v>74</v>
      </c>
      <c r="D64" s="48"/>
      <c r="E64" s="48"/>
      <c r="F64" s="48">
        <f t="shared" si="2"/>
        <v>0</v>
      </c>
      <c r="G64" s="49" t="s">
        <v>60</v>
      </c>
    </row>
    <row r="65" spans="1:7" s="25" customFormat="1" ht="15.75">
      <c r="A65" s="45" t="s">
        <v>24</v>
      </c>
      <c r="B65" s="46">
        <v>20000000</v>
      </c>
      <c r="C65" s="47" t="s">
        <v>5</v>
      </c>
      <c r="D65" s="48">
        <f>D66+D67</f>
        <v>11721.3</v>
      </c>
      <c r="E65" s="48">
        <f>E66+E67</f>
        <v>15094</v>
      </c>
      <c r="F65" s="48">
        <f t="shared" si="2"/>
        <v>3372.7000000000007</v>
      </c>
      <c r="G65" s="49">
        <f t="shared" si="1"/>
        <v>128.7741120865433</v>
      </c>
    </row>
    <row r="66" spans="1:7" s="25" customFormat="1" ht="31.5">
      <c r="A66" s="45" t="s">
        <v>25</v>
      </c>
      <c r="B66" s="46">
        <v>24170000</v>
      </c>
      <c r="C66" s="47" t="s">
        <v>53</v>
      </c>
      <c r="D66" s="48">
        <v>36.8</v>
      </c>
      <c r="E66" s="48">
        <v>52.1</v>
      </c>
      <c r="F66" s="48">
        <f t="shared" si="2"/>
        <v>15.300000000000004</v>
      </c>
      <c r="G66" s="49">
        <f t="shared" si="1"/>
        <v>141.57608695652175</v>
      </c>
    </row>
    <row r="67" spans="1:7" s="25" customFormat="1" ht="24.75" customHeight="1">
      <c r="A67" s="45" t="s">
        <v>26</v>
      </c>
      <c r="B67" s="46">
        <v>25000000</v>
      </c>
      <c r="C67" s="47" t="s">
        <v>9</v>
      </c>
      <c r="D67" s="48">
        <v>11684.5</v>
      </c>
      <c r="E67" s="48">
        <v>15041.9</v>
      </c>
      <c r="F67" s="48">
        <f t="shared" si="2"/>
        <v>3357.3999999999996</v>
      </c>
      <c r="G67" s="49">
        <f t="shared" si="1"/>
        <v>128.73379263126364</v>
      </c>
    </row>
    <row r="68" spans="1:7" s="25" customFormat="1" ht="15.75">
      <c r="A68" s="45" t="s">
        <v>30</v>
      </c>
      <c r="B68" s="46">
        <v>30000000</v>
      </c>
      <c r="C68" s="47" t="s">
        <v>10</v>
      </c>
      <c r="D68" s="48">
        <f>D70+D69</f>
        <v>70.5</v>
      </c>
      <c r="E68" s="48">
        <f>E70+E69</f>
        <v>70.6</v>
      </c>
      <c r="F68" s="48">
        <f t="shared" si="2"/>
        <v>0.09999999999999432</v>
      </c>
      <c r="G68" s="49" t="s">
        <v>60</v>
      </c>
    </row>
    <row r="69" spans="1:7" s="25" customFormat="1" ht="47.25">
      <c r="A69" s="45" t="s">
        <v>31</v>
      </c>
      <c r="B69" s="46">
        <v>31030000</v>
      </c>
      <c r="C69" s="47" t="s">
        <v>94</v>
      </c>
      <c r="D69" s="48">
        <v>70.5</v>
      </c>
      <c r="E69" s="48">
        <v>70.6</v>
      </c>
      <c r="F69" s="48">
        <f t="shared" si="2"/>
        <v>0.09999999999999432</v>
      </c>
      <c r="G69" s="49">
        <f>E69/D69*100</f>
        <v>100.14184397163119</v>
      </c>
    </row>
    <row r="70" spans="1:7" s="25" customFormat="1" ht="157.5" hidden="1">
      <c r="A70" s="45" t="s">
        <v>93</v>
      </c>
      <c r="B70" s="46">
        <v>33010100</v>
      </c>
      <c r="C70" s="47" t="s">
        <v>80</v>
      </c>
      <c r="D70" s="48">
        <v>0</v>
      </c>
      <c r="E70" s="48">
        <v>0</v>
      </c>
      <c r="F70" s="48">
        <f t="shared" si="2"/>
        <v>0</v>
      </c>
      <c r="G70" s="49" t="s">
        <v>60</v>
      </c>
    </row>
    <row r="71" spans="1:7" s="25" customFormat="1" ht="66" customHeight="1">
      <c r="A71" s="45" t="s">
        <v>81</v>
      </c>
      <c r="B71" s="46">
        <v>50110000</v>
      </c>
      <c r="C71" s="29" t="s">
        <v>75</v>
      </c>
      <c r="D71" s="48">
        <v>149</v>
      </c>
      <c r="E71" s="48">
        <v>206.2</v>
      </c>
      <c r="F71" s="48">
        <f t="shared" si="2"/>
        <v>57.19999999999999</v>
      </c>
      <c r="G71" s="49">
        <f>E71/D71*100</f>
        <v>138.38926174496643</v>
      </c>
    </row>
    <row r="72" spans="1:7" s="25" customFormat="1" ht="15.75">
      <c r="A72" s="86" t="s">
        <v>73</v>
      </c>
      <c r="B72" s="86"/>
      <c r="C72" s="86"/>
      <c r="D72" s="48">
        <f>D71+D65+D60+D68</f>
        <v>12135.5</v>
      </c>
      <c r="E72" s="48">
        <f>E71+E65+E60+E68</f>
        <v>15527.060000000001</v>
      </c>
      <c r="F72" s="48">
        <f t="shared" si="2"/>
        <v>3391.5600000000013</v>
      </c>
      <c r="G72" s="49">
        <f t="shared" si="1"/>
        <v>127.94742697045858</v>
      </c>
    </row>
    <row r="73" spans="1:7" s="25" customFormat="1" ht="63" hidden="1">
      <c r="A73" s="45" t="s">
        <v>47</v>
      </c>
      <c r="B73" s="46">
        <v>41035101</v>
      </c>
      <c r="C73" s="56" t="s">
        <v>43</v>
      </c>
      <c r="D73" s="48">
        <v>0</v>
      </c>
      <c r="E73" s="48">
        <v>0</v>
      </c>
      <c r="F73" s="48">
        <f t="shared" si="2"/>
        <v>0</v>
      </c>
      <c r="G73" s="49" t="e">
        <f>E73/D73*100</f>
        <v>#DIV/0!</v>
      </c>
    </row>
    <row r="74" spans="1:7" s="25" customFormat="1" ht="110.25">
      <c r="A74" s="45" t="s">
        <v>138</v>
      </c>
      <c r="B74" s="46">
        <v>41036601</v>
      </c>
      <c r="C74" s="23" t="s">
        <v>137</v>
      </c>
      <c r="D74" s="48">
        <v>22653.7</v>
      </c>
      <c r="E74" s="48">
        <v>22653.7</v>
      </c>
      <c r="F74" s="48">
        <f t="shared" si="2"/>
        <v>0</v>
      </c>
      <c r="G74" s="49">
        <f>E74/D74*100</f>
        <v>100</v>
      </c>
    </row>
    <row r="75" spans="1:7" s="25" customFormat="1" ht="30.75" customHeight="1">
      <c r="A75" s="86" t="s">
        <v>139</v>
      </c>
      <c r="B75" s="86"/>
      <c r="C75" s="86"/>
      <c r="D75" s="48">
        <f>D72+D74</f>
        <v>34789.2</v>
      </c>
      <c r="E75" s="48">
        <f>E72+E74</f>
        <v>38180.76</v>
      </c>
      <c r="F75" s="48">
        <f t="shared" si="2"/>
        <v>3391.560000000005</v>
      </c>
      <c r="G75" s="49">
        <f>E75/D75*100</f>
        <v>109.7488875858025</v>
      </c>
    </row>
    <row r="76" spans="1:7" s="25" customFormat="1" ht="29.25" customHeight="1">
      <c r="A76" s="86" t="s">
        <v>40</v>
      </c>
      <c r="B76" s="86"/>
      <c r="C76" s="86"/>
      <c r="D76" s="48">
        <f>D58+D75</f>
        <v>415861.3</v>
      </c>
      <c r="E76" s="48">
        <f>E58+E75</f>
        <v>438463.66000000003</v>
      </c>
      <c r="F76" s="48">
        <f t="shared" si="2"/>
        <v>22602.360000000044</v>
      </c>
      <c r="G76" s="49">
        <f>E76/D76*100</f>
        <v>105.43507174146767</v>
      </c>
    </row>
    <row r="77" spans="1:7" s="25" customFormat="1" ht="16.5">
      <c r="A77" s="12"/>
      <c r="B77" s="9"/>
      <c r="C77" s="9"/>
      <c r="D77" s="20"/>
      <c r="E77" s="20"/>
      <c r="F77" s="20"/>
      <c r="G77" s="21"/>
    </row>
    <row r="78" spans="1:7" s="25" customFormat="1" ht="64.5" customHeight="1">
      <c r="A78" s="87" t="s">
        <v>45</v>
      </c>
      <c r="B78" s="87"/>
      <c r="C78" s="87"/>
      <c r="D78" s="58"/>
      <c r="E78" s="58"/>
      <c r="F78" s="88" t="s">
        <v>46</v>
      </c>
      <c r="G78" s="88"/>
    </row>
    <row r="79" spans="1:6" ht="12.75">
      <c r="A79" s="31"/>
      <c r="B79" s="28"/>
      <c r="C79" s="28"/>
      <c r="D79" s="32"/>
      <c r="E79" s="32"/>
      <c r="F79" s="32"/>
    </row>
    <row r="80" spans="1:6" ht="12.75">
      <c r="A80" s="13"/>
      <c r="B80" s="2"/>
      <c r="C80" s="2"/>
      <c r="F80" s="33"/>
    </row>
    <row r="81" spans="1:12" s="22" customFormat="1" ht="12.75">
      <c r="A81" s="13"/>
      <c r="B81" s="2"/>
      <c r="C81" s="2"/>
      <c r="D81" s="33"/>
      <c r="E81" s="33"/>
      <c r="F81" s="33"/>
      <c r="H81" s="1"/>
      <c r="I81" s="1"/>
      <c r="J81" s="1"/>
      <c r="K81" s="1"/>
      <c r="L81" s="1"/>
    </row>
    <row r="82" spans="1:12" s="22" customFormat="1" ht="12.75">
      <c r="A82" s="13"/>
      <c r="B82" s="2"/>
      <c r="C82" s="2"/>
      <c r="D82" s="33"/>
      <c r="E82" s="33"/>
      <c r="F82" s="33"/>
      <c r="H82" s="1"/>
      <c r="I82" s="1"/>
      <c r="J82" s="1"/>
      <c r="K82" s="1"/>
      <c r="L82" s="1"/>
    </row>
    <row r="83" spans="1:12" s="22" customFormat="1" ht="12.75">
      <c r="A83" s="13"/>
      <c r="B83" s="2"/>
      <c r="C83" s="2"/>
      <c r="D83" s="33"/>
      <c r="E83" s="33"/>
      <c r="F83" s="33"/>
      <c r="H83" s="1"/>
      <c r="I83" s="1"/>
      <c r="J83" s="1"/>
      <c r="K83" s="1"/>
      <c r="L83" s="1"/>
    </row>
    <row r="84" spans="1:12" s="22" customFormat="1" ht="12.75">
      <c r="A84" s="13"/>
      <c r="B84" s="2"/>
      <c r="C84" s="2"/>
      <c r="D84" s="33"/>
      <c r="E84" s="33"/>
      <c r="F84" s="33"/>
      <c r="H84" s="1"/>
      <c r="I84" s="1"/>
      <c r="J84" s="1"/>
      <c r="K84" s="1"/>
      <c r="L84" s="1"/>
    </row>
    <row r="85" spans="1:12" s="22" customFormat="1" ht="12.75">
      <c r="A85" s="13"/>
      <c r="B85" s="2"/>
      <c r="C85" s="2"/>
      <c r="D85" s="33"/>
      <c r="E85" s="33"/>
      <c r="F85" s="33"/>
      <c r="H85" s="1"/>
      <c r="I85" s="1"/>
      <c r="J85" s="1"/>
      <c r="K85" s="1"/>
      <c r="L85" s="1"/>
    </row>
    <row r="86" spans="1:12" s="22" customFormat="1" ht="12.75">
      <c r="A86" s="13"/>
      <c r="B86" s="2"/>
      <c r="C86" s="2"/>
      <c r="D86" s="33"/>
      <c r="E86" s="33"/>
      <c r="F86" s="33"/>
      <c r="H86" s="1"/>
      <c r="I86" s="1"/>
      <c r="J86" s="1"/>
      <c r="K86" s="1"/>
      <c r="L86" s="1"/>
    </row>
    <row r="87" spans="1:12" s="22" customFormat="1" ht="12.75">
      <c r="A87" s="13"/>
      <c r="B87" s="2"/>
      <c r="C87" s="2"/>
      <c r="D87" s="33"/>
      <c r="E87" s="33"/>
      <c r="F87" s="33"/>
      <c r="H87" s="1"/>
      <c r="I87" s="1"/>
      <c r="J87" s="1"/>
      <c r="K87" s="1"/>
      <c r="L87" s="1"/>
    </row>
    <row r="88" spans="1:12" s="22" customFormat="1" ht="12.75">
      <c r="A88" s="13"/>
      <c r="B88" s="2"/>
      <c r="C88" s="2"/>
      <c r="D88" s="33"/>
      <c r="E88" s="33"/>
      <c r="F88" s="33"/>
      <c r="H88" s="1"/>
      <c r="I88" s="1"/>
      <c r="J88" s="1"/>
      <c r="K88" s="1"/>
      <c r="L88" s="1"/>
    </row>
    <row r="89" spans="1:12" s="22" customFormat="1" ht="12.75">
      <c r="A89" s="13"/>
      <c r="B89" s="2"/>
      <c r="C89" s="2"/>
      <c r="D89" s="33"/>
      <c r="E89" s="33"/>
      <c r="F89" s="33"/>
      <c r="H89" s="1"/>
      <c r="I89" s="1"/>
      <c r="J89" s="1"/>
      <c r="K89" s="1"/>
      <c r="L89" s="1"/>
    </row>
    <row r="90" spans="1:12" s="22" customFormat="1" ht="12.75">
      <c r="A90" s="13"/>
      <c r="B90" s="2"/>
      <c r="C90" s="2"/>
      <c r="D90" s="33"/>
      <c r="E90" s="33"/>
      <c r="F90" s="33"/>
      <c r="H90" s="1"/>
      <c r="I90" s="1"/>
      <c r="J90" s="1"/>
      <c r="K90" s="1"/>
      <c r="L90" s="1"/>
    </row>
    <row r="91" spans="1:12" s="22" customFormat="1" ht="12.75">
      <c r="A91" s="13"/>
      <c r="B91" s="2"/>
      <c r="C91" s="2"/>
      <c r="D91" s="33"/>
      <c r="E91" s="33"/>
      <c r="F91" s="33"/>
      <c r="H91" s="1"/>
      <c r="I91" s="1"/>
      <c r="J91" s="1"/>
      <c r="K91" s="1"/>
      <c r="L91" s="1"/>
    </row>
    <row r="92" spans="1:12" s="22" customFormat="1" ht="12.75">
      <c r="A92" s="13"/>
      <c r="B92" s="2"/>
      <c r="C92" s="2"/>
      <c r="D92" s="33"/>
      <c r="E92" s="33"/>
      <c r="F92" s="33"/>
      <c r="H92" s="1"/>
      <c r="I92" s="1"/>
      <c r="J92" s="1"/>
      <c r="K92" s="1"/>
      <c r="L92" s="1"/>
    </row>
    <row r="93" spans="1:12" s="22" customFormat="1" ht="12.75">
      <c r="A93" s="13"/>
      <c r="B93" s="2"/>
      <c r="C93" s="2"/>
      <c r="D93" s="33"/>
      <c r="E93" s="33"/>
      <c r="F93" s="33"/>
      <c r="H93" s="1"/>
      <c r="I93" s="1"/>
      <c r="J93" s="1"/>
      <c r="K93" s="1"/>
      <c r="L93" s="1"/>
    </row>
    <row r="94" spans="1:12" s="22" customFormat="1" ht="12.75">
      <c r="A94" s="13"/>
      <c r="B94" s="2"/>
      <c r="C94" s="2"/>
      <c r="D94" s="33"/>
      <c r="E94" s="33"/>
      <c r="F94" s="33"/>
      <c r="H94" s="1"/>
      <c r="I94" s="1"/>
      <c r="J94" s="1"/>
      <c r="K94" s="1"/>
      <c r="L94" s="1"/>
    </row>
  </sheetData>
  <sheetProtection/>
  <mergeCells count="19">
    <mergeCell ref="A76:C76"/>
    <mergeCell ref="A78:C78"/>
    <mergeCell ref="F78:G78"/>
    <mergeCell ref="A12:G12"/>
    <mergeCell ref="A39:C39"/>
    <mergeCell ref="A58:C58"/>
    <mergeCell ref="A59:G59"/>
    <mergeCell ref="A72:C72"/>
    <mergeCell ref="A75:C75"/>
    <mergeCell ref="B4:G4"/>
    <mergeCell ref="A5:G5"/>
    <mergeCell ref="A6:G6"/>
    <mergeCell ref="A8:A10"/>
    <mergeCell ref="B8:B10"/>
    <mergeCell ref="C8:C10"/>
    <mergeCell ref="D8:D10"/>
    <mergeCell ref="E8:E10"/>
    <mergeCell ref="F8:F10"/>
    <mergeCell ref="G8:G10"/>
  </mergeCells>
  <printOptions/>
  <pageMargins left="1.535433070866142" right="0.35433070866141736" top="0.3937007874015748" bottom="0.3937007874015748" header="0" footer="0"/>
  <pageSetup fitToHeight="3" fitToWidth="1" horizontalDpi="600" verticalDpi="600" orientation="portrait" paperSize="9" scale="60" r:id="rId1"/>
  <headerFooter differentFirst="1"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5"/>
  <sheetViews>
    <sheetView view="pageBreakPreview" zoomScale="75" zoomScaleSheetLayoutView="75" zoomScalePageLayoutView="0" workbookViewId="0" topLeftCell="A64">
      <selection activeCell="E9" sqref="E9:E11"/>
    </sheetView>
  </sheetViews>
  <sheetFormatPr defaultColWidth="9.00390625" defaultRowHeight="12.75"/>
  <cols>
    <col min="1" max="1" width="7.25390625" style="34" customWidth="1"/>
    <col min="2" max="2" width="13.375" style="1" customWidth="1"/>
    <col min="3" max="3" width="63.25390625" style="1" customWidth="1"/>
    <col min="4" max="4" width="19.00390625" style="33" customWidth="1"/>
    <col min="5" max="5" width="18.875" style="33" customWidth="1"/>
    <col min="6" max="6" width="14.125" style="35" customWidth="1"/>
    <col min="7" max="7" width="15.00390625" style="22" customWidth="1"/>
    <col min="8" max="16384" width="9.125" style="1" customWidth="1"/>
  </cols>
  <sheetData>
    <row r="1" spans="1:7" s="25" customFormat="1" ht="23.25">
      <c r="A1" s="24"/>
      <c r="B1" s="10"/>
      <c r="C1" s="10"/>
      <c r="D1" s="15"/>
      <c r="E1" s="39" t="s">
        <v>155</v>
      </c>
      <c r="F1" s="16"/>
      <c r="G1" s="16"/>
    </row>
    <row r="2" spans="1:7" s="25" customFormat="1" ht="23.25">
      <c r="A2" s="26"/>
      <c r="B2" s="10"/>
      <c r="C2" s="10"/>
      <c r="D2" s="15"/>
      <c r="E2" s="39" t="s">
        <v>54</v>
      </c>
      <c r="F2" s="16"/>
      <c r="G2" s="16"/>
    </row>
    <row r="3" spans="1:7" s="25" customFormat="1" ht="23.25">
      <c r="A3" s="26"/>
      <c r="B3" s="10"/>
      <c r="C3" s="10"/>
      <c r="D3" s="15"/>
      <c r="E3" s="39" t="s">
        <v>96</v>
      </c>
      <c r="F3" s="16"/>
      <c r="G3" s="16"/>
    </row>
    <row r="4" spans="1:7" s="25" customFormat="1" ht="23.25">
      <c r="A4" s="26"/>
      <c r="B4" s="10"/>
      <c r="C4" s="10"/>
      <c r="D4" s="41"/>
      <c r="E4" s="41" t="s">
        <v>97</v>
      </c>
      <c r="F4" s="41"/>
      <c r="G4" s="41"/>
    </row>
    <row r="5" spans="1:7" s="25" customFormat="1" ht="23.25">
      <c r="A5" s="11"/>
      <c r="B5" s="75"/>
      <c r="C5" s="75"/>
      <c r="D5" s="75"/>
      <c r="E5" s="75"/>
      <c r="F5" s="75"/>
      <c r="G5" s="75"/>
    </row>
    <row r="6" spans="1:7" s="25" customFormat="1" ht="23.25">
      <c r="A6" s="75" t="s">
        <v>95</v>
      </c>
      <c r="B6" s="75"/>
      <c r="C6" s="75"/>
      <c r="D6" s="75"/>
      <c r="E6" s="75"/>
      <c r="F6" s="75"/>
      <c r="G6" s="75"/>
    </row>
    <row r="7" spans="1:7" s="25" customFormat="1" ht="23.25">
      <c r="A7" s="75" t="s">
        <v>140</v>
      </c>
      <c r="B7" s="75"/>
      <c r="C7" s="75"/>
      <c r="D7" s="75"/>
      <c r="E7" s="75"/>
      <c r="F7" s="75"/>
      <c r="G7" s="75"/>
    </row>
    <row r="8" spans="1:7" s="25" customFormat="1" ht="15.75">
      <c r="A8" s="11"/>
      <c r="B8" s="3"/>
      <c r="C8" s="3"/>
      <c r="D8" s="17"/>
      <c r="E8" s="17"/>
      <c r="F8" s="17"/>
      <c r="G8" s="17" t="s">
        <v>32</v>
      </c>
    </row>
    <row r="9" spans="1:12" s="25" customFormat="1" ht="12.75">
      <c r="A9" s="77" t="s">
        <v>17</v>
      </c>
      <c r="B9" s="80" t="s">
        <v>0</v>
      </c>
      <c r="C9" s="80" t="s">
        <v>1</v>
      </c>
      <c r="D9" s="81" t="s">
        <v>141</v>
      </c>
      <c r="E9" s="82" t="s">
        <v>142</v>
      </c>
      <c r="F9" s="82" t="s">
        <v>15</v>
      </c>
      <c r="G9" s="85" t="s">
        <v>16</v>
      </c>
      <c r="H9" s="27"/>
      <c r="I9" s="27"/>
      <c r="J9" s="27"/>
      <c r="K9" s="27"/>
      <c r="L9" s="27"/>
    </row>
    <row r="10" spans="1:12" s="25" customFormat="1" ht="12.75" customHeight="1">
      <c r="A10" s="78"/>
      <c r="B10" s="80"/>
      <c r="C10" s="80"/>
      <c r="D10" s="81"/>
      <c r="E10" s="83"/>
      <c r="F10" s="83"/>
      <c r="G10" s="85"/>
      <c r="H10" s="27"/>
      <c r="I10" s="27"/>
      <c r="J10" s="27"/>
      <c r="K10" s="27"/>
      <c r="L10" s="27"/>
    </row>
    <row r="11" spans="1:12" s="25" customFormat="1" ht="57.75" customHeight="1">
      <c r="A11" s="79"/>
      <c r="B11" s="80"/>
      <c r="C11" s="80"/>
      <c r="D11" s="81"/>
      <c r="E11" s="84"/>
      <c r="F11" s="84"/>
      <c r="G11" s="85"/>
      <c r="H11" s="27"/>
      <c r="I11" s="27"/>
      <c r="J11" s="27"/>
      <c r="K11" s="27"/>
      <c r="L11" s="27"/>
    </row>
    <row r="12" spans="1:12" s="25" customFormat="1" ht="15.75">
      <c r="A12" s="5" t="s">
        <v>36</v>
      </c>
      <c r="B12" s="4">
        <v>2</v>
      </c>
      <c r="C12" s="4">
        <v>3</v>
      </c>
      <c r="D12" s="5">
        <v>4</v>
      </c>
      <c r="E12" s="5">
        <v>5</v>
      </c>
      <c r="F12" s="5">
        <v>6</v>
      </c>
      <c r="G12" s="6">
        <v>7</v>
      </c>
      <c r="H12" s="27"/>
      <c r="I12" s="27"/>
      <c r="J12" s="27"/>
      <c r="K12" s="27"/>
      <c r="L12" s="27"/>
    </row>
    <row r="13" spans="1:12" s="25" customFormat="1" ht="15.75">
      <c r="A13" s="89" t="s">
        <v>37</v>
      </c>
      <c r="B13" s="90"/>
      <c r="C13" s="90"/>
      <c r="D13" s="90"/>
      <c r="E13" s="90"/>
      <c r="F13" s="90"/>
      <c r="G13" s="91"/>
      <c r="H13" s="27"/>
      <c r="I13" s="27"/>
      <c r="J13" s="27"/>
      <c r="K13" s="27"/>
      <c r="L13" s="27"/>
    </row>
    <row r="14" spans="1:7" s="25" customFormat="1" ht="25.5" customHeight="1">
      <c r="A14" s="5">
        <v>1</v>
      </c>
      <c r="B14" s="7">
        <v>10000000</v>
      </c>
      <c r="C14" s="8" t="s">
        <v>2</v>
      </c>
      <c r="D14" s="18">
        <f>D15+D16+D19+D20+D25+D17+D18</f>
        <v>72806.4</v>
      </c>
      <c r="E14" s="18">
        <f>E15+E16+E19+E20+E25+E17+E18</f>
        <v>74917.1</v>
      </c>
      <c r="F14" s="18">
        <f>E14-D14</f>
        <v>2110.7000000000116</v>
      </c>
      <c r="G14" s="19">
        <f>E14/D14*100</f>
        <v>102.89905832454292</v>
      </c>
    </row>
    <row r="15" spans="1:7" s="25" customFormat="1" ht="27" customHeight="1">
      <c r="A15" s="5" t="s">
        <v>18</v>
      </c>
      <c r="B15" s="7">
        <v>11010000</v>
      </c>
      <c r="C15" s="8" t="s">
        <v>61</v>
      </c>
      <c r="D15" s="18">
        <v>54464.5</v>
      </c>
      <c r="E15" s="18">
        <v>55496.2</v>
      </c>
      <c r="F15" s="18">
        <f aca="true" t="shared" si="0" ref="F15:F60">E15-D15</f>
        <v>1031.699999999997</v>
      </c>
      <c r="G15" s="19">
        <f>E15/D15*100</f>
        <v>101.89426139962727</v>
      </c>
    </row>
    <row r="16" spans="1:7" s="25" customFormat="1" ht="36" customHeight="1">
      <c r="A16" s="5" t="s">
        <v>19</v>
      </c>
      <c r="B16" s="7">
        <v>11020200</v>
      </c>
      <c r="C16" s="8" t="s">
        <v>107</v>
      </c>
      <c r="D16" s="18">
        <v>2</v>
      </c>
      <c r="E16" s="18">
        <v>62.8</v>
      </c>
      <c r="F16" s="18">
        <f t="shared" si="0"/>
        <v>60.8</v>
      </c>
      <c r="G16" s="19" t="s">
        <v>152</v>
      </c>
    </row>
    <row r="17" spans="1:7" s="25" customFormat="1" ht="36" customHeight="1">
      <c r="A17" s="5" t="s">
        <v>20</v>
      </c>
      <c r="B17" s="7">
        <v>14021900</v>
      </c>
      <c r="C17" s="8" t="s">
        <v>104</v>
      </c>
      <c r="D17" s="18">
        <v>174.9</v>
      </c>
      <c r="E17" s="18">
        <v>198.8</v>
      </c>
      <c r="F17" s="18">
        <f t="shared" si="0"/>
        <v>23.900000000000006</v>
      </c>
      <c r="G17" s="19">
        <f>E17/D17*100</f>
        <v>113.66495140080046</v>
      </c>
    </row>
    <row r="18" spans="1:7" s="25" customFormat="1" ht="44.25" customHeight="1">
      <c r="A18" s="5" t="s">
        <v>21</v>
      </c>
      <c r="B18" s="7">
        <v>14031900</v>
      </c>
      <c r="C18" s="8" t="s">
        <v>105</v>
      </c>
      <c r="D18" s="18">
        <v>500</v>
      </c>
      <c r="E18" s="18">
        <v>648.2</v>
      </c>
      <c r="F18" s="18">
        <f t="shared" si="0"/>
        <v>148.20000000000005</v>
      </c>
      <c r="G18" s="19">
        <f>E18/D18*100</f>
        <v>129.64</v>
      </c>
    </row>
    <row r="19" spans="1:7" s="25" customFormat="1" ht="31.5">
      <c r="A19" s="5" t="s">
        <v>22</v>
      </c>
      <c r="B19" s="7">
        <v>14040000</v>
      </c>
      <c r="C19" s="8" t="s">
        <v>63</v>
      </c>
      <c r="D19" s="18">
        <v>990</v>
      </c>
      <c r="E19" s="18">
        <v>1102.6</v>
      </c>
      <c r="F19" s="18">
        <f t="shared" si="0"/>
        <v>112.59999999999991</v>
      </c>
      <c r="G19" s="19">
        <f>E19/D19*100</f>
        <v>111.37373737373737</v>
      </c>
    </row>
    <row r="20" spans="1:7" s="25" customFormat="1" ht="23.25" customHeight="1">
      <c r="A20" s="5" t="s">
        <v>99</v>
      </c>
      <c r="B20" s="7">
        <v>18000000</v>
      </c>
      <c r="C20" s="8" t="s">
        <v>64</v>
      </c>
      <c r="D20" s="18">
        <f>D21+D22+D23+D24</f>
        <v>16675</v>
      </c>
      <c r="E20" s="18">
        <f>E21+E22+E23+E24</f>
        <v>17408.5</v>
      </c>
      <c r="F20" s="18">
        <f t="shared" si="0"/>
        <v>733.5</v>
      </c>
      <c r="G20" s="19">
        <f>E20/D20*100</f>
        <v>104.39880059970015</v>
      </c>
    </row>
    <row r="21" spans="1:7" s="25" customFormat="1" ht="15.75">
      <c r="A21" s="5" t="s">
        <v>100</v>
      </c>
      <c r="B21" s="7">
        <v>18010000</v>
      </c>
      <c r="C21" s="8" t="s">
        <v>65</v>
      </c>
      <c r="D21" s="18">
        <v>13400</v>
      </c>
      <c r="E21" s="18">
        <f>110.5+13890+6.3</f>
        <v>14006.8</v>
      </c>
      <c r="F21" s="18">
        <f t="shared" si="0"/>
        <v>606.7999999999993</v>
      </c>
      <c r="G21" s="19">
        <f>E21/D21*100</f>
        <v>104.52835820895521</v>
      </c>
    </row>
    <row r="22" spans="1:7" s="25" customFormat="1" ht="15.75">
      <c r="A22" s="5" t="s">
        <v>101</v>
      </c>
      <c r="B22" s="7">
        <v>18030000</v>
      </c>
      <c r="C22" s="8" t="s">
        <v>44</v>
      </c>
      <c r="D22" s="18">
        <v>0</v>
      </c>
      <c r="E22" s="18">
        <v>1.5</v>
      </c>
      <c r="F22" s="18">
        <f t="shared" si="0"/>
        <v>1.5</v>
      </c>
      <c r="G22" s="19" t="s">
        <v>60</v>
      </c>
    </row>
    <row r="23" spans="1:7" s="25" customFormat="1" ht="31.5" hidden="1">
      <c r="A23" s="5" t="s">
        <v>102</v>
      </c>
      <c r="B23" s="7">
        <v>18040000</v>
      </c>
      <c r="C23" s="8" t="s">
        <v>66</v>
      </c>
      <c r="D23" s="18">
        <v>0</v>
      </c>
      <c r="E23" s="18">
        <v>0</v>
      </c>
      <c r="F23" s="18">
        <f t="shared" si="0"/>
        <v>0</v>
      </c>
      <c r="G23" s="19" t="s">
        <v>60</v>
      </c>
    </row>
    <row r="24" spans="1:7" s="25" customFormat="1" ht="15.75">
      <c r="A24" s="5" t="s">
        <v>103</v>
      </c>
      <c r="B24" s="7">
        <v>18050000</v>
      </c>
      <c r="C24" s="8" t="s">
        <v>3</v>
      </c>
      <c r="D24" s="18">
        <v>3275</v>
      </c>
      <c r="E24" s="18">
        <v>3400.2</v>
      </c>
      <c r="F24" s="18">
        <f t="shared" si="0"/>
        <v>125.19999999999982</v>
      </c>
      <c r="G24" s="19">
        <f>E24/D24*100</f>
        <v>103.82290076335879</v>
      </c>
    </row>
    <row r="25" spans="1:7" s="25" customFormat="1" ht="15.75" hidden="1">
      <c r="A25" s="5" t="s">
        <v>22</v>
      </c>
      <c r="B25" s="7">
        <v>19010000</v>
      </c>
      <c r="C25" s="8" t="s">
        <v>4</v>
      </c>
      <c r="D25" s="18">
        <v>0</v>
      </c>
      <c r="E25" s="18">
        <v>0</v>
      </c>
      <c r="F25" s="18">
        <f t="shared" si="0"/>
        <v>0</v>
      </c>
      <c r="G25" s="19" t="e">
        <f>E25/D25*100</f>
        <v>#DIV/0!</v>
      </c>
    </row>
    <row r="26" spans="1:7" s="25" customFormat="1" ht="21.75" customHeight="1">
      <c r="A26" s="5" t="s">
        <v>24</v>
      </c>
      <c r="B26" s="7">
        <v>20000000</v>
      </c>
      <c r="C26" s="8" t="s">
        <v>5</v>
      </c>
      <c r="D26" s="18">
        <f>D27+D28+D29+D30+D35+D36+D37</f>
        <v>309.7</v>
      </c>
      <c r="E26" s="18">
        <f>E27+E28+E29+E30+E35+E36+E37</f>
        <v>553.9</v>
      </c>
      <c r="F26" s="18">
        <f t="shared" si="0"/>
        <v>244.2</v>
      </c>
      <c r="G26" s="19">
        <f>E26/D26*100</f>
        <v>178.85050048433968</v>
      </c>
    </row>
    <row r="27" spans="1:7" s="25" customFormat="1" ht="38.25" customHeight="1">
      <c r="A27" s="5" t="s">
        <v>25</v>
      </c>
      <c r="B27" s="7">
        <v>21080500</v>
      </c>
      <c r="C27" s="8" t="s">
        <v>23</v>
      </c>
      <c r="D27" s="18">
        <v>0</v>
      </c>
      <c r="E27" s="18">
        <v>0</v>
      </c>
      <c r="F27" s="18">
        <f t="shared" si="0"/>
        <v>0</v>
      </c>
      <c r="G27" s="19" t="s">
        <v>60</v>
      </c>
    </row>
    <row r="28" spans="1:7" s="25" customFormat="1" ht="25.5" customHeight="1">
      <c r="A28" s="5" t="s">
        <v>26</v>
      </c>
      <c r="B28" s="7">
        <v>21081100</v>
      </c>
      <c r="C28" s="8" t="s">
        <v>6</v>
      </c>
      <c r="D28" s="18">
        <v>0</v>
      </c>
      <c r="E28" s="18">
        <v>0</v>
      </c>
      <c r="F28" s="18">
        <f t="shared" si="0"/>
        <v>0</v>
      </c>
      <c r="G28" s="19" t="s">
        <v>60</v>
      </c>
    </row>
    <row r="29" spans="1:7" s="25" customFormat="1" ht="59.25" customHeight="1">
      <c r="A29" s="5" t="s">
        <v>27</v>
      </c>
      <c r="B29" s="7">
        <v>21081500</v>
      </c>
      <c r="C29" s="8" t="s">
        <v>76</v>
      </c>
      <c r="D29" s="18">
        <v>0</v>
      </c>
      <c r="E29" s="18">
        <v>0</v>
      </c>
      <c r="F29" s="18">
        <f t="shared" si="0"/>
        <v>0</v>
      </c>
      <c r="G29" s="19" t="s">
        <v>60</v>
      </c>
    </row>
    <row r="30" spans="1:7" s="25" customFormat="1" ht="21" customHeight="1">
      <c r="A30" s="5" t="s">
        <v>28</v>
      </c>
      <c r="B30" s="7">
        <v>22010000</v>
      </c>
      <c r="C30" s="8" t="s">
        <v>82</v>
      </c>
      <c r="D30" s="18">
        <f>D32+D33+D34+D31</f>
        <v>182.7</v>
      </c>
      <c r="E30" s="18">
        <f>E32+E33+E34+E31</f>
        <v>247.5</v>
      </c>
      <c r="F30" s="18">
        <f t="shared" si="0"/>
        <v>64.80000000000001</v>
      </c>
      <c r="G30" s="19">
        <f>E30/D30*100</f>
        <v>135.4679802955665</v>
      </c>
    </row>
    <row r="31" spans="1:7" s="25" customFormat="1" ht="47.25">
      <c r="A31" s="5" t="s">
        <v>83</v>
      </c>
      <c r="B31" s="7">
        <v>22010300</v>
      </c>
      <c r="C31" s="40" t="s">
        <v>90</v>
      </c>
      <c r="D31" s="18">
        <v>9.7</v>
      </c>
      <c r="E31" s="18">
        <v>9.7</v>
      </c>
      <c r="F31" s="18">
        <f>E31-D31</f>
        <v>0</v>
      </c>
      <c r="G31" s="19">
        <f>E31/D31*100</f>
        <v>100</v>
      </c>
    </row>
    <row r="32" spans="1:7" s="25" customFormat="1" ht="30.75" customHeight="1">
      <c r="A32" s="5" t="s">
        <v>84</v>
      </c>
      <c r="B32" s="7">
        <v>22012500</v>
      </c>
      <c r="C32" s="8" t="s">
        <v>67</v>
      </c>
      <c r="D32" s="18">
        <v>150</v>
      </c>
      <c r="E32" s="18">
        <v>196.1</v>
      </c>
      <c r="F32" s="18">
        <f t="shared" si="0"/>
        <v>46.099999999999994</v>
      </c>
      <c r="G32" s="19">
        <f>E32/D32*100</f>
        <v>130.73333333333332</v>
      </c>
    </row>
    <row r="33" spans="1:7" s="25" customFormat="1" ht="51.75" customHeight="1">
      <c r="A33" s="5" t="s">
        <v>88</v>
      </c>
      <c r="B33" s="7">
        <v>22012600</v>
      </c>
      <c r="C33" s="8" t="s">
        <v>85</v>
      </c>
      <c r="D33" s="18">
        <v>23</v>
      </c>
      <c r="E33" s="18">
        <v>39.9</v>
      </c>
      <c r="F33" s="18">
        <f t="shared" si="0"/>
        <v>16.9</v>
      </c>
      <c r="G33" s="19">
        <f>E33/D33*100</f>
        <v>173.47826086956522</v>
      </c>
    </row>
    <row r="34" spans="1:7" s="25" customFormat="1" ht="114.75" customHeight="1">
      <c r="A34" s="5" t="s">
        <v>91</v>
      </c>
      <c r="B34" s="7">
        <v>22012900</v>
      </c>
      <c r="C34" s="40" t="s">
        <v>89</v>
      </c>
      <c r="D34" s="18">
        <v>0</v>
      </c>
      <c r="E34" s="18">
        <v>1.8</v>
      </c>
      <c r="F34" s="18">
        <f t="shared" si="0"/>
        <v>1.8</v>
      </c>
      <c r="G34" s="19" t="s">
        <v>60</v>
      </c>
    </row>
    <row r="35" spans="1:7" s="25" customFormat="1" ht="51.75" customHeight="1">
      <c r="A35" s="5" t="s">
        <v>29</v>
      </c>
      <c r="B35" s="7">
        <v>22080400</v>
      </c>
      <c r="C35" s="8" t="s">
        <v>7</v>
      </c>
      <c r="D35" s="18">
        <v>120</v>
      </c>
      <c r="E35" s="18">
        <v>131.7</v>
      </c>
      <c r="F35" s="18">
        <f t="shared" si="0"/>
        <v>11.699999999999989</v>
      </c>
      <c r="G35" s="19">
        <f>E35/D35*100</f>
        <v>109.74999999999999</v>
      </c>
    </row>
    <row r="36" spans="1:7" s="25" customFormat="1" ht="15.75">
      <c r="A36" s="5" t="s">
        <v>62</v>
      </c>
      <c r="B36" s="7">
        <v>22090000</v>
      </c>
      <c r="C36" s="8" t="s">
        <v>8</v>
      </c>
      <c r="D36" s="18">
        <v>7</v>
      </c>
      <c r="E36" s="18">
        <v>17</v>
      </c>
      <c r="F36" s="18">
        <f t="shared" si="0"/>
        <v>10</v>
      </c>
      <c r="G36" s="19">
        <f>E36/D36*100</f>
        <v>242.85714285714283</v>
      </c>
    </row>
    <row r="37" spans="1:7" s="25" customFormat="1" ht="15.75">
      <c r="A37" s="5" t="s">
        <v>77</v>
      </c>
      <c r="B37" s="7">
        <v>24060300</v>
      </c>
      <c r="C37" s="8" t="s">
        <v>23</v>
      </c>
      <c r="D37" s="18">
        <v>0</v>
      </c>
      <c r="E37" s="18">
        <v>157.7</v>
      </c>
      <c r="F37" s="18">
        <f t="shared" si="0"/>
        <v>157.7</v>
      </c>
      <c r="G37" s="19" t="s">
        <v>60</v>
      </c>
    </row>
    <row r="38" spans="1:7" s="25" customFormat="1" ht="15.75" hidden="1">
      <c r="A38" s="5" t="s">
        <v>50</v>
      </c>
      <c r="B38" s="7">
        <v>24060600</v>
      </c>
      <c r="C38" s="8" t="s">
        <v>23</v>
      </c>
      <c r="D38" s="18">
        <v>0</v>
      </c>
      <c r="E38" s="18">
        <v>0</v>
      </c>
      <c r="F38" s="18">
        <f t="shared" si="0"/>
        <v>0</v>
      </c>
      <c r="G38" s="19" t="e">
        <f>E38/D38*100</f>
        <v>#DIV/0!</v>
      </c>
    </row>
    <row r="39" spans="1:7" s="25" customFormat="1" ht="15.75">
      <c r="A39" s="5" t="s">
        <v>30</v>
      </c>
      <c r="B39" s="7">
        <v>30000000</v>
      </c>
      <c r="C39" s="8" t="s">
        <v>10</v>
      </c>
      <c r="D39" s="18">
        <f>D40+D41</f>
        <v>0</v>
      </c>
      <c r="E39" s="18">
        <f>E40+E41</f>
        <v>0.002</v>
      </c>
      <c r="F39" s="18">
        <f t="shared" si="0"/>
        <v>0.002</v>
      </c>
      <c r="G39" s="19" t="s">
        <v>60</v>
      </c>
    </row>
    <row r="40" spans="1:7" s="25" customFormat="1" ht="63" hidden="1">
      <c r="A40" s="5" t="s">
        <v>31</v>
      </c>
      <c r="B40" s="7">
        <v>31010200</v>
      </c>
      <c r="C40" s="8" t="s">
        <v>68</v>
      </c>
      <c r="D40" s="18">
        <v>0</v>
      </c>
      <c r="E40" s="18">
        <v>0</v>
      </c>
      <c r="F40" s="18">
        <f t="shared" si="0"/>
        <v>0</v>
      </c>
      <c r="G40" s="19" t="s">
        <v>60</v>
      </c>
    </row>
    <row r="41" spans="1:7" s="25" customFormat="1" ht="31.5">
      <c r="A41" s="5" t="s">
        <v>124</v>
      </c>
      <c r="B41" s="7">
        <v>31020000</v>
      </c>
      <c r="C41" s="8" t="s">
        <v>143</v>
      </c>
      <c r="D41" s="18">
        <v>0</v>
      </c>
      <c r="E41" s="18">
        <v>0.002</v>
      </c>
      <c r="F41" s="18">
        <f t="shared" si="0"/>
        <v>0.002</v>
      </c>
      <c r="G41" s="19" t="s">
        <v>60</v>
      </c>
    </row>
    <row r="42" spans="1:7" s="25" customFormat="1" ht="37.5" customHeight="1">
      <c r="A42" s="94" t="s">
        <v>42</v>
      </c>
      <c r="B42" s="86"/>
      <c r="C42" s="86"/>
      <c r="D42" s="18">
        <f>D14+D26+D39</f>
        <v>73116.09999999999</v>
      </c>
      <c r="E42" s="18">
        <f>E14+E26+E39-0.1</f>
        <v>75470.90199999999</v>
      </c>
      <c r="F42" s="18">
        <f t="shared" si="0"/>
        <v>2354.801999999996</v>
      </c>
      <c r="G42" s="19">
        <f aca="true" t="shared" si="1" ref="G42:G54">E42/D42*100</f>
        <v>103.2206340327233</v>
      </c>
    </row>
    <row r="43" spans="1:7" s="25" customFormat="1" ht="20.25" customHeight="1">
      <c r="A43" s="5" t="s">
        <v>33</v>
      </c>
      <c r="B43" s="7">
        <v>40000000</v>
      </c>
      <c r="C43" s="8" t="s">
        <v>11</v>
      </c>
      <c r="D43" s="18">
        <f>D47+D44+D51</f>
        <v>32744.7</v>
      </c>
      <c r="E43" s="18">
        <f>E47+E44+E51</f>
        <v>31529.142</v>
      </c>
      <c r="F43" s="18">
        <f t="shared" si="0"/>
        <v>-1215.558000000001</v>
      </c>
      <c r="G43" s="19">
        <f t="shared" si="1"/>
        <v>96.28777176153697</v>
      </c>
    </row>
    <row r="44" spans="1:7" s="25" customFormat="1" ht="15" customHeight="1" hidden="1">
      <c r="A44" s="5" t="s">
        <v>34</v>
      </c>
      <c r="B44" s="7">
        <v>41020000</v>
      </c>
      <c r="C44" s="8" t="s">
        <v>12</v>
      </c>
      <c r="D44" s="18">
        <f>D45+D46</f>
        <v>0</v>
      </c>
      <c r="E44" s="18">
        <f>E45+E46</f>
        <v>0</v>
      </c>
      <c r="F44" s="18">
        <f t="shared" si="0"/>
        <v>0</v>
      </c>
      <c r="G44" s="19" t="e">
        <f t="shared" si="1"/>
        <v>#DIV/0!</v>
      </c>
    </row>
    <row r="45" spans="1:7" s="25" customFormat="1" ht="0.75" customHeight="1" hidden="1">
      <c r="A45" s="5" t="s">
        <v>35</v>
      </c>
      <c r="B45" s="7">
        <v>41020601</v>
      </c>
      <c r="C45" s="8" t="s">
        <v>13</v>
      </c>
      <c r="D45" s="18"/>
      <c r="E45" s="18"/>
      <c r="F45" s="18">
        <f t="shared" si="0"/>
        <v>0</v>
      </c>
      <c r="G45" s="19" t="e">
        <f t="shared" si="1"/>
        <v>#DIV/0!</v>
      </c>
    </row>
    <row r="46" spans="1:7" s="25" customFormat="1" ht="47.25" hidden="1">
      <c r="A46" s="5" t="s">
        <v>48</v>
      </c>
      <c r="B46" s="7">
        <v>41021201</v>
      </c>
      <c r="C46" s="8" t="s">
        <v>49</v>
      </c>
      <c r="D46" s="18"/>
      <c r="E46" s="18"/>
      <c r="F46" s="18">
        <f t="shared" si="0"/>
        <v>0</v>
      </c>
      <c r="G46" s="19" t="e">
        <f t="shared" si="1"/>
        <v>#DIV/0!</v>
      </c>
    </row>
    <row r="47" spans="1:7" s="25" customFormat="1" ht="15.75">
      <c r="A47" s="5" t="s">
        <v>34</v>
      </c>
      <c r="B47" s="7">
        <v>41030000</v>
      </c>
      <c r="C47" s="8" t="s">
        <v>144</v>
      </c>
      <c r="D47" s="18">
        <f>SUM(D48:D50)</f>
        <v>17765.9</v>
      </c>
      <c r="E47" s="18">
        <f>SUM(E48:E50)</f>
        <v>17765.9</v>
      </c>
      <c r="F47" s="18">
        <f t="shared" si="0"/>
        <v>0</v>
      </c>
      <c r="G47" s="19">
        <f t="shared" si="1"/>
        <v>100</v>
      </c>
    </row>
    <row r="48" spans="1:7" s="25" customFormat="1" ht="36.75" customHeight="1">
      <c r="A48" s="5" t="s">
        <v>35</v>
      </c>
      <c r="B48" s="7">
        <v>41033900</v>
      </c>
      <c r="C48" s="36" t="s">
        <v>69</v>
      </c>
      <c r="D48" s="18">
        <v>8544</v>
      </c>
      <c r="E48" s="18">
        <v>8544</v>
      </c>
      <c r="F48" s="18">
        <f t="shared" si="0"/>
        <v>0</v>
      </c>
      <c r="G48" s="19">
        <f t="shared" si="1"/>
        <v>100</v>
      </c>
    </row>
    <row r="49" spans="1:7" s="25" customFormat="1" ht="33.75" customHeight="1">
      <c r="A49" s="5" t="s">
        <v>57</v>
      </c>
      <c r="B49" s="7">
        <v>41034200</v>
      </c>
      <c r="C49" s="36" t="s">
        <v>70</v>
      </c>
      <c r="D49" s="18">
        <v>9221.9</v>
      </c>
      <c r="E49" s="18">
        <v>9221.9</v>
      </c>
      <c r="F49" s="18">
        <f t="shared" si="0"/>
        <v>0</v>
      </c>
      <c r="G49" s="19">
        <f t="shared" si="1"/>
        <v>100</v>
      </c>
    </row>
    <row r="50" spans="1:7" s="25" customFormat="1" ht="62.25" customHeight="1" hidden="1">
      <c r="A50" s="5" t="s">
        <v>58</v>
      </c>
      <c r="B50" s="7">
        <v>41035100</v>
      </c>
      <c r="C50" s="36" t="s">
        <v>79</v>
      </c>
      <c r="D50" s="18">
        <v>0</v>
      </c>
      <c r="E50" s="18">
        <v>0</v>
      </c>
      <c r="F50" s="18">
        <f t="shared" si="0"/>
        <v>0</v>
      </c>
      <c r="G50" s="19" t="e">
        <f t="shared" si="1"/>
        <v>#DIV/0!</v>
      </c>
    </row>
    <row r="51" spans="1:7" s="25" customFormat="1" ht="15.75">
      <c r="A51" s="5" t="s">
        <v>126</v>
      </c>
      <c r="B51" s="7">
        <v>41050000</v>
      </c>
      <c r="C51" s="36" t="s">
        <v>145</v>
      </c>
      <c r="D51" s="18">
        <f>D52+D53+D54+D55+D56+D57+D58</f>
        <v>14978.8</v>
      </c>
      <c r="E51" s="18">
        <f>E52+E53+E54+E55+E56+E57+E58</f>
        <v>13763.241999999998</v>
      </c>
      <c r="F51" s="18">
        <f t="shared" si="0"/>
        <v>-1215.558000000001</v>
      </c>
      <c r="G51" s="19">
        <f t="shared" si="1"/>
        <v>91.88481053221886</v>
      </c>
    </row>
    <row r="52" spans="1:7" s="25" customFormat="1" ht="118.5" customHeight="1">
      <c r="A52" s="5" t="s">
        <v>127</v>
      </c>
      <c r="B52" s="7">
        <v>41050100</v>
      </c>
      <c r="C52" s="36" t="s">
        <v>146</v>
      </c>
      <c r="D52" s="18">
        <v>3473.4</v>
      </c>
      <c r="E52" s="18">
        <v>3473.4</v>
      </c>
      <c r="F52" s="18">
        <f t="shared" si="0"/>
        <v>0</v>
      </c>
      <c r="G52" s="19">
        <f t="shared" si="1"/>
        <v>100</v>
      </c>
    </row>
    <row r="53" spans="1:7" s="25" customFormat="1" ht="72" customHeight="1">
      <c r="A53" s="5" t="s">
        <v>128</v>
      </c>
      <c r="B53" s="7">
        <v>41050200</v>
      </c>
      <c r="C53" s="36" t="s">
        <v>147</v>
      </c>
      <c r="D53" s="18">
        <v>0.4</v>
      </c>
      <c r="E53" s="18">
        <v>0.242</v>
      </c>
      <c r="F53" s="18">
        <f t="shared" si="0"/>
        <v>-0.15800000000000003</v>
      </c>
      <c r="G53" s="19">
        <f t="shared" si="1"/>
        <v>60.5</v>
      </c>
    </row>
    <row r="54" spans="1:7" s="25" customFormat="1" ht="181.5" customHeight="1">
      <c r="A54" s="5" t="s">
        <v>129</v>
      </c>
      <c r="B54" s="7">
        <v>41050300</v>
      </c>
      <c r="C54" s="36" t="s">
        <v>148</v>
      </c>
      <c r="D54" s="18">
        <v>10871</v>
      </c>
      <c r="E54" s="18">
        <v>9686.3</v>
      </c>
      <c r="F54" s="18">
        <f t="shared" si="0"/>
        <v>-1184.7000000000007</v>
      </c>
      <c r="G54" s="19">
        <f t="shared" si="1"/>
        <v>89.10219850979671</v>
      </c>
    </row>
    <row r="55" spans="1:7" s="25" customFormat="1" ht="147.75" customHeight="1">
      <c r="A55" s="5" t="s">
        <v>130</v>
      </c>
      <c r="B55" s="7">
        <v>41050700</v>
      </c>
      <c r="C55" s="59" t="s">
        <v>149</v>
      </c>
      <c r="D55" s="18">
        <v>141.5</v>
      </c>
      <c r="E55" s="18">
        <v>137.9</v>
      </c>
      <c r="F55" s="18">
        <f t="shared" si="0"/>
        <v>-3.5999999999999943</v>
      </c>
      <c r="G55" s="19">
        <f aca="true" t="shared" si="2" ref="G55:G60">E55/D55*100</f>
        <v>97.45583038869259</v>
      </c>
    </row>
    <row r="56" spans="1:7" s="25" customFormat="1" ht="51.75" customHeight="1">
      <c r="A56" s="5" t="s">
        <v>131</v>
      </c>
      <c r="B56" s="7">
        <v>41051500</v>
      </c>
      <c r="C56" s="36" t="s">
        <v>150</v>
      </c>
      <c r="D56" s="18">
        <v>115.8</v>
      </c>
      <c r="E56" s="18">
        <v>115.8</v>
      </c>
      <c r="F56" s="18">
        <f t="shared" si="0"/>
        <v>0</v>
      </c>
      <c r="G56" s="19">
        <f t="shared" si="2"/>
        <v>100</v>
      </c>
    </row>
    <row r="57" spans="1:7" s="25" customFormat="1" ht="56.25" customHeight="1">
      <c r="A57" s="5" t="s">
        <v>132</v>
      </c>
      <c r="B57" s="7">
        <v>41052000</v>
      </c>
      <c r="C57" s="36" t="s">
        <v>151</v>
      </c>
      <c r="D57" s="18">
        <v>239.1</v>
      </c>
      <c r="E57" s="18">
        <v>239.1</v>
      </c>
      <c r="F57" s="18">
        <f t="shared" si="0"/>
        <v>0</v>
      </c>
      <c r="G57" s="19">
        <f t="shared" si="2"/>
        <v>100</v>
      </c>
    </row>
    <row r="58" spans="1:7" s="25" customFormat="1" ht="20.25" customHeight="1">
      <c r="A58" s="5" t="s">
        <v>133</v>
      </c>
      <c r="B58" s="7">
        <v>4153900</v>
      </c>
      <c r="C58" s="36" t="s">
        <v>71</v>
      </c>
      <c r="D58" s="18">
        <v>137.6</v>
      </c>
      <c r="E58" s="18">
        <v>110.5</v>
      </c>
      <c r="F58" s="18">
        <f t="shared" si="0"/>
        <v>-27.099999999999994</v>
      </c>
      <c r="G58" s="19">
        <f t="shared" si="2"/>
        <v>80.30523255813954</v>
      </c>
    </row>
    <row r="59" spans="1:7" s="25" customFormat="1" ht="63" hidden="1">
      <c r="A59" s="5" t="s">
        <v>52</v>
      </c>
      <c r="B59" s="7">
        <v>41037001</v>
      </c>
      <c r="C59" s="8" t="s">
        <v>51</v>
      </c>
      <c r="D59" s="18"/>
      <c r="E59" s="18"/>
      <c r="F59" s="18">
        <f t="shared" si="0"/>
        <v>0</v>
      </c>
      <c r="G59" s="19" t="e">
        <f t="shared" si="2"/>
        <v>#DIV/0!</v>
      </c>
    </row>
    <row r="60" spans="1:7" s="25" customFormat="1" ht="37.5" customHeight="1">
      <c r="A60" s="94" t="s">
        <v>41</v>
      </c>
      <c r="B60" s="86"/>
      <c r="C60" s="86"/>
      <c r="D60" s="18">
        <f>D42+D43</f>
        <v>105860.79999999999</v>
      </c>
      <c r="E60" s="18">
        <f>E42+E43</f>
        <v>107000.044</v>
      </c>
      <c r="F60" s="18">
        <f t="shared" si="0"/>
        <v>1139.244000000006</v>
      </c>
      <c r="G60" s="19">
        <f t="shared" si="2"/>
        <v>101.0761717274005</v>
      </c>
    </row>
    <row r="61" spans="1:7" s="28" customFormat="1" ht="24" customHeight="1">
      <c r="A61" s="80" t="s">
        <v>38</v>
      </c>
      <c r="B61" s="93"/>
      <c r="C61" s="93"/>
      <c r="D61" s="93"/>
      <c r="E61" s="93"/>
      <c r="F61" s="93"/>
      <c r="G61" s="93"/>
    </row>
    <row r="62" spans="1:7" s="25" customFormat="1" ht="25.5" customHeight="1">
      <c r="A62" s="5">
        <v>1</v>
      </c>
      <c r="B62" s="7">
        <v>10000000</v>
      </c>
      <c r="C62" s="8" t="s">
        <v>2</v>
      </c>
      <c r="D62" s="18">
        <f>D65+D63+D64</f>
        <v>20</v>
      </c>
      <c r="E62" s="18">
        <f>E65+E63+E64</f>
        <v>26.2</v>
      </c>
      <c r="F62" s="18">
        <f aca="true" t="shared" si="3" ref="F62:F77">E62-D62</f>
        <v>6.199999999999999</v>
      </c>
      <c r="G62" s="19">
        <f>E62/D62*100</f>
        <v>131</v>
      </c>
    </row>
    <row r="63" spans="1:7" s="25" customFormat="1" ht="41.25" customHeight="1">
      <c r="A63" s="5" t="s">
        <v>19</v>
      </c>
      <c r="B63" s="7">
        <v>12020000</v>
      </c>
      <c r="C63" s="8" t="s">
        <v>106</v>
      </c>
      <c r="D63" s="18">
        <v>0</v>
      </c>
      <c r="E63" s="18">
        <v>0</v>
      </c>
      <c r="F63" s="18">
        <f>E63-D63</f>
        <v>0</v>
      </c>
      <c r="G63" s="19" t="s">
        <v>60</v>
      </c>
    </row>
    <row r="64" spans="1:7" s="25" customFormat="1" ht="69.75" customHeight="1">
      <c r="A64" s="5" t="s">
        <v>20</v>
      </c>
      <c r="B64" s="7">
        <v>18041500</v>
      </c>
      <c r="C64" s="8" t="s">
        <v>74</v>
      </c>
      <c r="D64" s="18">
        <v>0</v>
      </c>
      <c r="E64" s="18">
        <v>0</v>
      </c>
      <c r="F64" s="18">
        <f>E64-D64</f>
        <v>0</v>
      </c>
      <c r="G64" s="19" t="s">
        <v>60</v>
      </c>
    </row>
    <row r="65" spans="1:7" s="25" customFormat="1" ht="28.5" customHeight="1">
      <c r="A65" s="5" t="s">
        <v>21</v>
      </c>
      <c r="B65" s="7">
        <v>19000000</v>
      </c>
      <c r="C65" s="8" t="s">
        <v>4</v>
      </c>
      <c r="D65" s="18">
        <v>20</v>
      </c>
      <c r="E65" s="18">
        <v>26.2</v>
      </c>
      <c r="F65" s="18">
        <f t="shared" si="3"/>
        <v>6.199999999999999</v>
      </c>
      <c r="G65" s="19">
        <f>E65/D65*100</f>
        <v>131</v>
      </c>
    </row>
    <row r="66" spans="1:7" s="25" customFormat="1" ht="78.75" hidden="1">
      <c r="A66" s="5" t="s">
        <v>39</v>
      </c>
      <c r="B66" s="7">
        <v>18041500</v>
      </c>
      <c r="C66" s="14" t="s">
        <v>74</v>
      </c>
      <c r="D66" s="18"/>
      <c r="E66" s="18"/>
      <c r="F66" s="18">
        <f t="shared" si="3"/>
        <v>0</v>
      </c>
      <c r="G66" s="19" t="s">
        <v>60</v>
      </c>
    </row>
    <row r="67" spans="1:7" s="25" customFormat="1" ht="24.75" customHeight="1">
      <c r="A67" s="5" t="s">
        <v>24</v>
      </c>
      <c r="B67" s="7">
        <v>20000000</v>
      </c>
      <c r="C67" s="8" t="s">
        <v>5</v>
      </c>
      <c r="D67" s="18">
        <f>D68+D69</f>
        <v>3579.3</v>
      </c>
      <c r="E67" s="18">
        <f>E68+E69</f>
        <v>3873</v>
      </c>
      <c r="F67" s="18">
        <f t="shared" si="3"/>
        <v>293.6999999999998</v>
      </c>
      <c r="G67" s="19">
        <f>E67/D67*100</f>
        <v>108.20551504484118</v>
      </c>
    </row>
    <row r="68" spans="1:7" s="25" customFormat="1" ht="38.25" customHeight="1">
      <c r="A68" s="5" t="s">
        <v>25</v>
      </c>
      <c r="B68" s="7">
        <v>24170000</v>
      </c>
      <c r="C68" s="8" t="s">
        <v>53</v>
      </c>
      <c r="D68" s="18">
        <v>0</v>
      </c>
      <c r="E68" s="18">
        <v>0</v>
      </c>
      <c r="F68" s="18">
        <f t="shared" si="3"/>
        <v>0</v>
      </c>
      <c r="G68" s="19" t="s">
        <v>60</v>
      </c>
    </row>
    <row r="69" spans="1:7" s="25" customFormat="1" ht="35.25" customHeight="1">
      <c r="A69" s="5" t="s">
        <v>26</v>
      </c>
      <c r="B69" s="7">
        <v>25000000</v>
      </c>
      <c r="C69" s="8" t="s">
        <v>9</v>
      </c>
      <c r="D69" s="18">
        <v>3579.3</v>
      </c>
      <c r="E69" s="18">
        <v>3873</v>
      </c>
      <c r="F69" s="18">
        <f t="shared" si="3"/>
        <v>293.6999999999998</v>
      </c>
      <c r="G69" s="19">
        <f>E69/D69*100</f>
        <v>108.20551504484118</v>
      </c>
    </row>
    <row r="70" spans="1:7" s="25" customFormat="1" ht="22.5" customHeight="1">
      <c r="A70" s="5" t="s">
        <v>30</v>
      </c>
      <c r="B70" s="7">
        <v>30000000</v>
      </c>
      <c r="C70" s="8" t="s">
        <v>10</v>
      </c>
      <c r="D70" s="18">
        <f>D72+D71</f>
        <v>0</v>
      </c>
      <c r="E70" s="18">
        <f>E72+E71</f>
        <v>0.008</v>
      </c>
      <c r="F70" s="18">
        <f t="shared" si="3"/>
        <v>0.008</v>
      </c>
      <c r="G70" s="19" t="s">
        <v>60</v>
      </c>
    </row>
    <row r="71" spans="1:7" s="25" customFormat="1" ht="53.25" customHeight="1">
      <c r="A71" s="5" t="s">
        <v>31</v>
      </c>
      <c r="B71" s="7">
        <v>31030000</v>
      </c>
      <c r="C71" s="8" t="s">
        <v>94</v>
      </c>
      <c r="D71" s="18">
        <v>0</v>
      </c>
      <c r="E71" s="18">
        <v>0.008</v>
      </c>
      <c r="F71" s="18">
        <f t="shared" si="3"/>
        <v>0.008</v>
      </c>
      <c r="G71" s="19" t="s">
        <v>60</v>
      </c>
    </row>
    <row r="72" spans="1:7" s="25" customFormat="1" ht="110.25" hidden="1">
      <c r="A72" s="5" t="s">
        <v>93</v>
      </c>
      <c r="B72" s="7">
        <v>33010100</v>
      </c>
      <c r="C72" s="8" t="s">
        <v>80</v>
      </c>
      <c r="D72" s="18">
        <v>0</v>
      </c>
      <c r="E72" s="18">
        <v>0</v>
      </c>
      <c r="F72" s="18">
        <f t="shared" si="3"/>
        <v>0</v>
      </c>
      <c r="G72" s="19" t="s">
        <v>60</v>
      </c>
    </row>
    <row r="73" spans="1:7" s="25" customFormat="1" ht="53.25" customHeight="1">
      <c r="A73" s="5" t="s">
        <v>81</v>
      </c>
      <c r="B73" s="7">
        <v>50110000</v>
      </c>
      <c r="C73" s="29" t="s">
        <v>75</v>
      </c>
      <c r="D73" s="18">
        <v>20</v>
      </c>
      <c r="E73" s="18">
        <v>40</v>
      </c>
      <c r="F73" s="18">
        <f t="shared" si="3"/>
        <v>20</v>
      </c>
      <c r="G73" s="19" t="s">
        <v>153</v>
      </c>
    </row>
    <row r="74" spans="1:7" s="25" customFormat="1" ht="57" customHeight="1">
      <c r="A74" s="94" t="s">
        <v>73</v>
      </c>
      <c r="B74" s="86"/>
      <c r="C74" s="86"/>
      <c r="D74" s="18">
        <f>D73+D67+D62+D70</f>
        <v>3619.3</v>
      </c>
      <c r="E74" s="18">
        <f>E73+E67+E62+E70</f>
        <v>3939.2079999999996</v>
      </c>
      <c r="F74" s="18">
        <f t="shared" si="3"/>
        <v>319.90799999999945</v>
      </c>
      <c r="G74" s="19">
        <f>E74/D74*100</f>
        <v>108.83894675766031</v>
      </c>
    </row>
    <row r="75" spans="1:7" s="25" customFormat="1" ht="68.25" customHeight="1" hidden="1">
      <c r="A75" s="5" t="s">
        <v>47</v>
      </c>
      <c r="B75" s="7">
        <v>41035101</v>
      </c>
      <c r="C75" s="30" t="s">
        <v>43</v>
      </c>
      <c r="D75" s="18">
        <v>0</v>
      </c>
      <c r="E75" s="18">
        <v>0</v>
      </c>
      <c r="F75" s="18">
        <f t="shared" si="3"/>
        <v>0</v>
      </c>
      <c r="G75" s="19" t="e">
        <f>E75/D75*100</f>
        <v>#DIV/0!</v>
      </c>
    </row>
    <row r="76" spans="1:7" s="25" customFormat="1" ht="197.25" customHeight="1" hidden="1">
      <c r="A76" s="5" t="s">
        <v>55</v>
      </c>
      <c r="B76" s="7">
        <v>41036601</v>
      </c>
      <c r="C76" s="23" t="s">
        <v>56</v>
      </c>
      <c r="D76" s="18">
        <v>0</v>
      </c>
      <c r="E76" s="18">
        <v>0</v>
      </c>
      <c r="F76" s="18">
        <f t="shared" si="3"/>
        <v>0</v>
      </c>
      <c r="G76" s="19" t="e">
        <f>E76/D76*100</f>
        <v>#DIV/0!</v>
      </c>
    </row>
    <row r="77" spans="1:7" s="25" customFormat="1" ht="36" customHeight="1">
      <c r="A77" s="94" t="s">
        <v>40</v>
      </c>
      <c r="B77" s="86"/>
      <c r="C77" s="86"/>
      <c r="D77" s="18">
        <f>D74+D60</f>
        <v>109480.09999999999</v>
      </c>
      <c r="E77" s="18">
        <f>E74+E60</f>
        <v>110939.252</v>
      </c>
      <c r="F77" s="18">
        <f t="shared" si="3"/>
        <v>1459.1520000000019</v>
      </c>
      <c r="G77" s="19">
        <f>E77/D77*100</f>
        <v>101.3328011209343</v>
      </c>
    </row>
    <row r="78" spans="1:7" s="25" customFormat="1" ht="16.5">
      <c r="A78" s="12"/>
      <c r="B78" s="9"/>
      <c r="C78" s="9"/>
      <c r="D78" s="20"/>
      <c r="E78" s="20"/>
      <c r="F78" s="20"/>
      <c r="G78" s="21"/>
    </row>
    <row r="79" spans="1:7" s="25" customFormat="1" ht="64.5" customHeight="1">
      <c r="A79" s="95" t="s">
        <v>154</v>
      </c>
      <c r="B79" s="95"/>
      <c r="C79" s="95"/>
      <c r="D79" s="15"/>
      <c r="E79" s="15"/>
      <c r="F79" s="96" t="s">
        <v>46</v>
      </c>
      <c r="G79" s="96"/>
    </row>
    <row r="80" spans="1:6" ht="12.75">
      <c r="A80" s="31"/>
      <c r="B80" s="28"/>
      <c r="C80" s="28"/>
      <c r="D80" s="32"/>
      <c r="E80" s="32"/>
      <c r="F80" s="32"/>
    </row>
    <row r="81" spans="1:6" ht="12.75">
      <c r="A81" s="13"/>
      <c r="B81" s="2"/>
      <c r="C81" s="2"/>
      <c r="F81" s="33"/>
    </row>
    <row r="82" spans="1:6" ht="12.75">
      <c r="A82" s="13"/>
      <c r="B82" s="2"/>
      <c r="C82" s="2"/>
      <c r="F82" s="33"/>
    </row>
    <row r="83" spans="1:6" ht="12.75">
      <c r="A83" s="13"/>
      <c r="B83" s="2"/>
      <c r="C83" s="2"/>
      <c r="F83" s="33"/>
    </row>
    <row r="84" spans="1:6" ht="12.75">
      <c r="A84" s="13"/>
      <c r="B84" s="2"/>
      <c r="C84" s="2"/>
      <c r="F84" s="33"/>
    </row>
    <row r="85" spans="1:6" ht="12.75">
      <c r="A85" s="13"/>
      <c r="B85" s="2"/>
      <c r="C85" s="2"/>
      <c r="F85" s="33"/>
    </row>
    <row r="86" spans="1:6" ht="12.75">
      <c r="A86" s="13"/>
      <c r="B86" s="2"/>
      <c r="C86" s="2"/>
      <c r="F86" s="33"/>
    </row>
    <row r="87" spans="1:6" ht="12.75">
      <c r="A87" s="13"/>
      <c r="B87" s="2"/>
      <c r="C87" s="2"/>
      <c r="F87" s="33"/>
    </row>
    <row r="88" spans="1:6" ht="12.75">
      <c r="A88" s="13"/>
      <c r="B88" s="2"/>
      <c r="C88" s="2"/>
      <c r="F88" s="33"/>
    </row>
    <row r="89" spans="1:6" ht="12.75">
      <c r="A89" s="13"/>
      <c r="B89" s="2"/>
      <c r="C89" s="2"/>
      <c r="F89" s="33"/>
    </row>
    <row r="90" spans="1:6" ht="12.75">
      <c r="A90" s="13"/>
      <c r="B90" s="2"/>
      <c r="C90" s="2"/>
      <c r="F90" s="33"/>
    </row>
    <row r="91" spans="1:6" ht="12.75">
      <c r="A91" s="13"/>
      <c r="B91" s="2"/>
      <c r="C91" s="2"/>
      <c r="F91" s="33"/>
    </row>
    <row r="92" spans="1:6" ht="12.75">
      <c r="A92" s="13"/>
      <c r="B92" s="2"/>
      <c r="C92" s="2"/>
      <c r="F92" s="33"/>
    </row>
    <row r="93" spans="1:6" ht="12.75">
      <c r="A93" s="13"/>
      <c r="B93" s="2"/>
      <c r="C93" s="2"/>
      <c r="F93" s="33"/>
    </row>
    <row r="94" spans="1:6" ht="12.75">
      <c r="A94" s="13"/>
      <c r="B94" s="2"/>
      <c r="C94" s="2"/>
      <c r="F94" s="33"/>
    </row>
    <row r="95" spans="1:6" ht="12.75">
      <c r="A95" s="13"/>
      <c r="B95" s="2"/>
      <c r="C95" s="2"/>
      <c r="F95" s="33"/>
    </row>
  </sheetData>
  <sheetProtection/>
  <mergeCells count="18">
    <mergeCell ref="A79:C79"/>
    <mergeCell ref="F79:G79"/>
    <mergeCell ref="A42:C42"/>
    <mergeCell ref="A60:C60"/>
    <mergeCell ref="A61:G61"/>
    <mergeCell ref="A74:C74"/>
    <mergeCell ref="A13:G13"/>
    <mergeCell ref="A9:A11"/>
    <mergeCell ref="B9:B11"/>
    <mergeCell ref="C9:C11"/>
    <mergeCell ref="D9:D11"/>
    <mergeCell ref="A77:C77"/>
    <mergeCell ref="B5:G5"/>
    <mergeCell ref="A6:G6"/>
    <mergeCell ref="A7:G7"/>
    <mergeCell ref="E9:E11"/>
    <mergeCell ref="F9:F11"/>
    <mergeCell ref="G9:G11"/>
  </mergeCells>
  <printOptions/>
  <pageMargins left="1.535433070866142" right="0.35433070866141736" top="0.3937007874015748" bottom="0.3937007874015748" header="0" footer="0"/>
  <pageSetup fitToHeight="3" fitToWidth="1" horizontalDpi="600" verticalDpi="600" orientation="portrait" paperSize="9" scale="54" r:id="rId1"/>
  <headerFooter differentFirst="1"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6"/>
  <sheetViews>
    <sheetView tabSelected="1" view="pageBreakPreview" zoomScale="75" zoomScaleSheetLayoutView="75" zoomScalePageLayoutView="0" workbookViewId="0" topLeftCell="A1">
      <selection activeCell="C9" sqref="C9:C11"/>
    </sheetView>
  </sheetViews>
  <sheetFormatPr defaultColWidth="9.00390625" defaultRowHeight="12.75"/>
  <cols>
    <col min="1" max="1" width="6.25390625" style="34" customWidth="1"/>
    <col min="2" max="2" width="12.875" style="1" customWidth="1"/>
    <col min="3" max="3" width="63.25390625" style="1" customWidth="1"/>
    <col min="4" max="4" width="17.125" style="33" customWidth="1"/>
    <col min="5" max="5" width="16.875" style="33" customWidth="1"/>
    <col min="6" max="6" width="13.375" style="35" customWidth="1"/>
    <col min="7" max="7" width="14.00390625" style="22" customWidth="1"/>
    <col min="8" max="16384" width="9.125" style="1" customWidth="1"/>
  </cols>
  <sheetData>
    <row r="1" spans="1:7" s="25" customFormat="1" ht="20.25">
      <c r="A1" s="61"/>
      <c r="B1" s="62"/>
      <c r="C1" s="62"/>
      <c r="D1" s="63" t="s">
        <v>155</v>
      </c>
      <c r="E1" s="63"/>
      <c r="F1" s="64"/>
      <c r="G1" s="64"/>
    </row>
    <row r="2" spans="1:7" s="25" customFormat="1" ht="20.25">
      <c r="A2" s="61"/>
      <c r="B2" s="62"/>
      <c r="C2" s="62"/>
      <c r="D2" s="63" t="s">
        <v>113</v>
      </c>
      <c r="E2" s="63"/>
      <c r="F2" s="64"/>
      <c r="G2" s="64"/>
    </row>
    <row r="3" spans="1:7" s="25" customFormat="1" ht="20.25">
      <c r="A3" s="61"/>
      <c r="B3" s="62"/>
      <c r="C3" s="62"/>
      <c r="D3" s="65" t="s">
        <v>163</v>
      </c>
      <c r="E3" s="65"/>
      <c r="F3" s="64"/>
      <c r="G3" s="64"/>
    </row>
    <row r="4" spans="1:7" s="25" customFormat="1" ht="20.25">
      <c r="A4" s="61"/>
      <c r="B4" s="62"/>
      <c r="C4" s="62"/>
      <c r="D4" s="65"/>
      <c r="E4" s="65"/>
      <c r="F4" s="65"/>
      <c r="G4" s="65"/>
    </row>
    <row r="5" spans="1:7" s="25" customFormat="1" ht="20.25">
      <c r="A5" s="66"/>
      <c r="B5" s="97"/>
      <c r="C5" s="97"/>
      <c r="D5" s="97"/>
      <c r="E5" s="97"/>
      <c r="F5" s="97"/>
      <c r="G5" s="97"/>
    </row>
    <row r="6" spans="1:7" s="25" customFormat="1" ht="20.25">
      <c r="A6" s="97" t="s">
        <v>95</v>
      </c>
      <c r="B6" s="97"/>
      <c r="C6" s="97"/>
      <c r="D6" s="97"/>
      <c r="E6" s="97"/>
      <c r="F6" s="97"/>
      <c r="G6" s="97"/>
    </row>
    <row r="7" spans="1:7" s="25" customFormat="1" ht="20.25">
      <c r="A7" s="97" t="s">
        <v>162</v>
      </c>
      <c r="B7" s="97"/>
      <c r="C7" s="97"/>
      <c r="D7" s="97"/>
      <c r="E7" s="97"/>
      <c r="F7" s="97"/>
      <c r="G7" s="97"/>
    </row>
    <row r="8" spans="1:7" s="25" customFormat="1" ht="15.75">
      <c r="A8" s="11"/>
      <c r="B8" s="3"/>
      <c r="C8" s="3"/>
      <c r="D8" s="17"/>
      <c r="E8" s="17"/>
      <c r="F8" s="17"/>
      <c r="G8" s="17" t="s">
        <v>32</v>
      </c>
    </row>
    <row r="9" spans="1:11" s="25" customFormat="1" ht="12.75">
      <c r="A9" s="98" t="s">
        <v>17</v>
      </c>
      <c r="B9" s="101" t="s">
        <v>0</v>
      </c>
      <c r="C9" s="101" t="s">
        <v>1</v>
      </c>
      <c r="D9" s="102" t="s">
        <v>170</v>
      </c>
      <c r="E9" s="103" t="s">
        <v>167</v>
      </c>
      <c r="F9" s="103" t="s">
        <v>15</v>
      </c>
      <c r="G9" s="106" t="s">
        <v>16</v>
      </c>
      <c r="H9" s="27"/>
      <c r="I9" s="27"/>
      <c r="J9" s="27"/>
      <c r="K9" s="27"/>
    </row>
    <row r="10" spans="1:11" s="25" customFormat="1" ht="12.75" customHeight="1">
      <c r="A10" s="99"/>
      <c r="B10" s="101"/>
      <c r="C10" s="101"/>
      <c r="D10" s="102"/>
      <c r="E10" s="104"/>
      <c r="F10" s="104"/>
      <c r="G10" s="106"/>
      <c r="H10" s="27"/>
      <c r="I10" s="27"/>
      <c r="J10" s="27"/>
      <c r="K10" s="27"/>
    </row>
    <row r="11" spans="1:11" s="25" customFormat="1" ht="72.75" customHeight="1">
      <c r="A11" s="100"/>
      <c r="B11" s="101"/>
      <c r="C11" s="101"/>
      <c r="D11" s="102"/>
      <c r="E11" s="105"/>
      <c r="F11" s="105"/>
      <c r="G11" s="106"/>
      <c r="H11" s="27"/>
      <c r="I11" s="27"/>
      <c r="J11" s="27"/>
      <c r="K11" s="27"/>
    </row>
    <row r="12" spans="1:11" s="25" customFormat="1" ht="15.75">
      <c r="A12" s="5" t="s">
        <v>36</v>
      </c>
      <c r="B12" s="4">
        <v>2</v>
      </c>
      <c r="C12" s="4">
        <v>3</v>
      </c>
      <c r="D12" s="5">
        <v>4</v>
      </c>
      <c r="E12" s="5">
        <v>5</v>
      </c>
      <c r="F12" s="5">
        <v>6</v>
      </c>
      <c r="G12" s="6">
        <v>7</v>
      </c>
      <c r="H12" s="27"/>
      <c r="I12" s="27"/>
      <c r="J12" s="27"/>
      <c r="K12" s="27"/>
    </row>
    <row r="13" spans="1:11" s="25" customFormat="1" ht="20.25">
      <c r="A13" s="109" t="s">
        <v>37</v>
      </c>
      <c r="B13" s="110"/>
      <c r="C13" s="110"/>
      <c r="D13" s="110"/>
      <c r="E13" s="110"/>
      <c r="F13" s="110"/>
      <c r="G13" s="111"/>
      <c r="H13" s="27"/>
      <c r="I13" s="27"/>
      <c r="J13" s="27"/>
      <c r="K13" s="27"/>
    </row>
    <row r="14" spans="1:7" s="25" customFormat="1" ht="30.75" customHeight="1">
      <c r="A14" s="68">
        <v>1</v>
      </c>
      <c r="B14" s="69">
        <v>10000000</v>
      </c>
      <c r="C14" s="70" t="s">
        <v>2</v>
      </c>
      <c r="D14" s="71">
        <f>D15+D16+D19+D20+D25+D17+D18</f>
        <v>149925.69999999998</v>
      </c>
      <c r="E14" s="71">
        <f>E15+E16+E19+E20+E25+E17+E18</f>
        <v>154071</v>
      </c>
      <c r="F14" s="71">
        <f>E14-D14</f>
        <v>4145.3000000000175</v>
      </c>
      <c r="G14" s="72">
        <f aca="true" t="shared" si="0" ref="G14:G21">E14/D14*100</f>
        <v>102.76490288189417</v>
      </c>
    </row>
    <row r="15" spans="1:7" s="25" customFormat="1" ht="27" customHeight="1">
      <c r="A15" s="5" t="s">
        <v>18</v>
      </c>
      <c r="B15" s="7">
        <v>11010000</v>
      </c>
      <c r="C15" s="8" t="s">
        <v>61</v>
      </c>
      <c r="D15" s="18">
        <v>112262.9</v>
      </c>
      <c r="E15" s="18">
        <v>115496.1</v>
      </c>
      <c r="F15" s="18">
        <f aca="true" t="shared" si="1" ref="F15:F60">E15-D15</f>
        <v>3233.2000000000116</v>
      </c>
      <c r="G15" s="19">
        <f t="shared" si="0"/>
        <v>102.88002536902219</v>
      </c>
    </row>
    <row r="16" spans="1:7" s="25" customFormat="1" ht="36" customHeight="1">
      <c r="A16" s="5" t="s">
        <v>19</v>
      </c>
      <c r="B16" s="7">
        <v>11020200</v>
      </c>
      <c r="C16" s="8" t="s">
        <v>107</v>
      </c>
      <c r="D16" s="18">
        <v>56</v>
      </c>
      <c r="E16" s="18">
        <v>62.8</v>
      </c>
      <c r="F16" s="18">
        <f t="shared" si="1"/>
        <v>6.799999999999997</v>
      </c>
      <c r="G16" s="19">
        <f t="shared" si="0"/>
        <v>112.14285714285714</v>
      </c>
    </row>
    <row r="17" spans="1:7" s="25" customFormat="1" ht="36" customHeight="1">
      <c r="A17" s="5" t="s">
        <v>20</v>
      </c>
      <c r="B17" s="7">
        <v>14021900</v>
      </c>
      <c r="C17" s="8" t="s">
        <v>104</v>
      </c>
      <c r="D17" s="18">
        <v>349.8</v>
      </c>
      <c r="E17" s="18">
        <v>389.3</v>
      </c>
      <c r="F17" s="18">
        <f t="shared" si="1"/>
        <v>39.5</v>
      </c>
      <c r="G17" s="19">
        <f t="shared" si="0"/>
        <v>111.2921669525443</v>
      </c>
    </row>
    <row r="18" spans="1:7" s="25" customFormat="1" ht="44.25" customHeight="1">
      <c r="A18" s="5" t="s">
        <v>21</v>
      </c>
      <c r="B18" s="7">
        <v>14031900</v>
      </c>
      <c r="C18" s="8" t="s">
        <v>105</v>
      </c>
      <c r="D18" s="18">
        <v>1300</v>
      </c>
      <c r="E18" s="18">
        <v>1453.1</v>
      </c>
      <c r="F18" s="18">
        <f t="shared" si="1"/>
        <v>153.0999999999999</v>
      </c>
      <c r="G18" s="19">
        <f t="shared" si="0"/>
        <v>111.77692307692307</v>
      </c>
    </row>
    <row r="19" spans="1:7" s="25" customFormat="1" ht="31.5">
      <c r="A19" s="5" t="s">
        <v>22</v>
      </c>
      <c r="B19" s="7">
        <v>14040000</v>
      </c>
      <c r="C19" s="8" t="s">
        <v>63</v>
      </c>
      <c r="D19" s="18">
        <v>2080</v>
      </c>
      <c r="E19" s="18">
        <v>2256.7</v>
      </c>
      <c r="F19" s="18">
        <f t="shared" si="1"/>
        <v>176.69999999999982</v>
      </c>
      <c r="G19" s="19">
        <f t="shared" si="0"/>
        <v>108.49519230769229</v>
      </c>
    </row>
    <row r="20" spans="1:7" s="25" customFormat="1" ht="23.25" customHeight="1">
      <c r="A20" s="5" t="s">
        <v>99</v>
      </c>
      <c r="B20" s="7">
        <v>18000000</v>
      </c>
      <c r="C20" s="8" t="s">
        <v>64</v>
      </c>
      <c r="D20" s="18">
        <f>D21+D22+D23+D24</f>
        <v>33877</v>
      </c>
      <c r="E20" s="18">
        <f>E21+E22+E23+E24</f>
        <v>34413</v>
      </c>
      <c r="F20" s="18">
        <f t="shared" si="1"/>
        <v>536</v>
      </c>
      <c r="G20" s="19">
        <f t="shared" si="0"/>
        <v>101.58219440918617</v>
      </c>
    </row>
    <row r="21" spans="1:7" s="25" customFormat="1" ht="31.5" customHeight="1">
      <c r="A21" s="5" t="s">
        <v>100</v>
      </c>
      <c r="B21" s="7">
        <v>18010000</v>
      </c>
      <c r="C21" s="8" t="s">
        <v>65</v>
      </c>
      <c r="D21" s="18">
        <f>200+27235</f>
        <v>27435</v>
      </c>
      <c r="E21" s="18">
        <f>271.9+27654.8+18.8</f>
        <v>27945.5</v>
      </c>
      <c r="F21" s="18">
        <f t="shared" si="1"/>
        <v>510.5</v>
      </c>
      <c r="G21" s="19">
        <f t="shared" si="0"/>
        <v>101.86076180061964</v>
      </c>
    </row>
    <row r="22" spans="1:7" s="25" customFormat="1" ht="27.75" customHeight="1">
      <c r="A22" s="5" t="s">
        <v>101</v>
      </c>
      <c r="B22" s="7">
        <v>18030000</v>
      </c>
      <c r="C22" s="8" t="s">
        <v>44</v>
      </c>
      <c r="D22" s="18">
        <v>0</v>
      </c>
      <c r="E22" s="18">
        <v>5.4</v>
      </c>
      <c r="F22" s="18">
        <f t="shared" si="1"/>
        <v>5.4</v>
      </c>
      <c r="G22" s="19" t="s">
        <v>60</v>
      </c>
    </row>
    <row r="23" spans="1:7" s="25" customFormat="1" ht="31.5" hidden="1">
      <c r="A23" s="5" t="s">
        <v>102</v>
      </c>
      <c r="B23" s="7">
        <v>18040000</v>
      </c>
      <c r="C23" s="8" t="s">
        <v>66</v>
      </c>
      <c r="D23" s="18">
        <v>0</v>
      </c>
      <c r="E23" s="18">
        <v>0</v>
      </c>
      <c r="F23" s="18">
        <f t="shared" si="1"/>
        <v>0</v>
      </c>
      <c r="G23" s="19" t="s">
        <v>60</v>
      </c>
    </row>
    <row r="24" spans="1:7" s="25" customFormat="1" ht="30" customHeight="1">
      <c r="A24" s="5" t="s">
        <v>103</v>
      </c>
      <c r="B24" s="7">
        <v>18050000</v>
      </c>
      <c r="C24" s="8" t="s">
        <v>3</v>
      </c>
      <c r="D24" s="18">
        <v>6442</v>
      </c>
      <c r="E24" s="18">
        <v>6462.1</v>
      </c>
      <c r="F24" s="18">
        <f t="shared" si="1"/>
        <v>20.100000000000364</v>
      </c>
      <c r="G24" s="19">
        <f>E24/D24*100</f>
        <v>100.3120149022043</v>
      </c>
    </row>
    <row r="25" spans="1:7" s="25" customFormat="1" ht="15.75" hidden="1">
      <c r="A25" s="5" t="s">
        <v>22</v>
      </c>
      <c r="B25" s="7">
        <v>19010000</v>
      </c>
      <c r="C25" s="8" t="s">
        <v>4</v>
      </c>
      <c r="D25" s="18">
        <v>0</v>
      </c>
      <c r="E25" s="18">
        <v>0</v>
      </c>
      <c r="F25" s="18">
        <f t="shared" si="1"/>
        <v>0</v>
      </c>
      <c r="G25" s="19" t="e">
        <f>E25/D25*100</f>
        <v>#DIV/0!</v>
      </c>
    </row>
    <row r="26" spans="1:7" s="25" customFormat="1" ht="30" customHeight="1">
      <c r="A26" s="68" t="s">
        <v>24</v>
      </c>
      <c r="B26" s="69">
        <v>20000000</v>
      </c>
      <c r="C26" s="70" t="s">
        <v>5</v>
      </c>
      <c r="D26" s="71">
        <f>D27+D28+D29+D31+D32+D33+D34</f>
        <v>822.4</v>
      </c>
      <c r="E26" s="71">
        <f>E27+E28+E29+E31+E32+E33+E34+E30</f>
        <v>1080.9</v>
      </c>
      <c r="F26" s="71">
        <f t="shared" si="1"/>
        <v>258.5000000000001</v>
      </c>
      <c r="G26" s="72">
        <f>E26/D26*100</f>
        <v>131.43239299610897</v>
      </c>
    </row>
    <row r="27" spans="1:7" s="25" customFormat="1" ht="27" customHeight="1">
      <c r="A27" s="5" t="s">
        <v>25</v>
      </c>
      <c r="B27" s="7">
        <v>21080500</v>
      </c>
      <c r="C27" s="8" t="s">
        <v>23</v>
      </c>
      <c r="D27" s="18">
        <v>0</v>
      </c>
      <c r="E27" s="18">
        <v>0</v>
      </c>
      <c r="F27" s="18">
        <f t="shared" si="1"/>
        <v>0</v>
      </c>
      <c r="G27" s="19" t="s">
        <v>60</v>
      </c>
    </row>
    <row r="28" spans="1:7" s="25" customFormat="1" ht="25.5" customHeight="1">
      <c r="A28" s="5" t="s">
        <v>26</v>
      </c>
      <c r="B28" s="7">
        <v>21081100</v>
      </c>
      <c r="C28" s="8" t="s">
        <v>6</v>
      </c>
      <c r="D28" s="18">
        <v>3</v>
      </c>
      <c r="E28" s="18">
        <v>11.2</v>
      </c>
      <c r="F28" s="18">
        <f t="shared" si="1"/>
        <v>8.2</v>
      </c>
      <c r="G28" s="19" t="s">
        <v>161</v>
      </c>
    </row>
    <row r="29" spans="1:7" s="25" customFormat="1" ht="48" customHeight="1">
      <c r="A29" s="5" t="s">
        <v>27</v>
      </c>
      <c r="B29" s="7">
        <v>21081500</v>
      </c>
      <c r="C29" s="8" t="s">
        <v>76</v>
      </c>
      <c r="D29" s="18">
        <v>0</v>
      </c>
      <c r="E29" s="18">
        <v>0</v>
      </c>
      <c r="F29" s="18">
        <f t="shared" si="1"/>
        <v>0</v>
      </c>
      <c r="G29" s="19" t="s">
        <v>60</v>
      </c>
    </row>
    <row r="30" spans="1:7" s="25" customFormat="1" ht="29.25" customHeight="1">
      <c r="A30" s="5" t="s">
        <v>28</v>
      </c>
      <c r="B30" s="7">
        <v>21081700</v>
      </c>
      <c r="C30" s="8" t="s">
        <v>156</v>
      </c>
      <c r="D30" s="18">
        <v>0</v>
      </c>
      <c r="E30" s="18">
        <v>7.2</v>
      </c>
      <c r="F30" s="18">
        <f t="shared" si="1"/>
        <v>7.2</v>
      </c>
      <c r="G30" s="19" t="s">
        <v>60</v>
      </c>
    </row>
    <row r="31" spans="1:7" s="25" customFormat="1" ht="27.75" customHeight="1">
      <c r="A31" s="5" t="s">
        <v>29</v>
      </c>
      <c r="B31" s="7">
        <v>22010000</v>
      </c>
      <c r="C31" s="8" t="s">
        <v>82</v>
      </c>
      <c r="D31" s="18">
        <v>402.1</v>
      </c>
      <c r="E31" s="18">
        <v>515.7</v>
      </c>
      <c r="F31" s="18">
        <f t="shared" si="1"/>
        <v>113.60000000000002</v>
      </c>
      <c r="G31" s="19">
        <f>E31/D31*100</f>
        <v>128.25167868689383</v>
      </c>
    </row>
    <row r="32" spans="1:7" s="25" customFormat="1" ht="46.5" customHeight="1">
      <c r="A32" s="5" t="s">
        <v>62</v>
      </c>
      <c r="B32" s="7">
        <v>22080400</v>
      </c>
      <c r="C32" s="8" t="s">
        <v>7</v>
      </c>
      <c r="D32" s="18">
        <v>240</v>
      </c>
      <c r="E32" s="18">
        <v>254.1</v>
      </c>
      <c r="F32" s="18">
        <f t="shared" si="1"/>
        <v>14.099999999999994</v>
      </c>
      <c r="G32" s="19">
        <f>E32/D32*100</f>
        <v>105.87500000000001</v>
      </c>
    </row>
    <row r="33" spans="1:7" s="25" customFormat="1" ht="31.5" customHeight="1">
      <c r="A33" s="5" t="s">
        <v>77</v>
      </c>
      <c r="B33" s="7">
        <v>22090000</v>
      </c>
      <c r="C33" s="8" t="s">
        <v>8</v>
      </c>
      <c r="D33" s="18">
        <v>17.3</v>
      </c>
      <c r="E33" s="18">
        <v>45.8</v>
      </c>
      <c r="F33" s="18">
        <f t="shared" si="1"/>
        <v>28.499999999999996</v>
      </c>
      <c r="G33" s="19">
        <f>E33/D33*100</f>
        <v>264.73988439306356</v>
      </c>
    </row>
    <row r="34" spans="1:7" s="25" customFormat="1" ht="28.5" customHeight="1">
      <c r="A34" s="5" t="s">
        <v>50</v>
      </c>
      <c r="B34" s="7">
        <v>24060300</v>
      </c>
      <c r="C34" s="8" t="s">
        <v>23</v>
      </c>
      <c r="D34" s="18">
        <v>160</v>
      </c>
      <c r="E34" s="18">
        <v>246.9</v>
      </c>
      <c r="F34" s="18">
        <f t="shared" si="1"/>
        <v>86.9</v>
      </c>
      <c r="G34" s="19">
        <f>E34/D34*100</f>
        <v>154.3125</v>
      </c>
    </row>
    <row r="35" spans="1:7" s="25" customFormat="1" ht="15.75" hidden="1">
      <c r="A35" s="5" t="s">
        <v>50</v>
      </c>
      <c r="B35" s="7">
        <v>24060600</v>
      </c>
      <c r="C35" s="8" t="s">
        <v>23</v>
      </c>
      <c r="D35" s="18">
        <v>0</v>
      </c>
      <c r="E35" s="18">
        <v>0</v>
      </c>
      <c r="F35" s="18">
        <f t="shared" si="1"/>
        <v>0</v>
      </c>
      <c r="G35" s="19" t="e">
        <f>E35/D35*100</f>
        <v>#DIV/0!</v>
      </c>
    </row>
    <row r="36" spans="1:7" s="25" customFormat="1" ht="26.25" customHeight="1">
      <c r="A36" s="5" t="s">
        <v>30</v>
      </c>
      <c r="B36" s="7">
        <v>30000000</v>
      </c>
      <c r="C36" s="8" t="s">
        <v>10</v>
      </c>
      <c r="D36" s="18">
        <f>D37+D38</f>
        <v>0</v>
      </c>
      <c r="E36" s="18">
        <f>E37+E38</f>
        <v>2.4</v>
      </c>
      <c r="F36" s="18">
        <f t="shared" si="1"/>
        <v>2.4</v>
      </c>
      <c r="G36" s="19" t="s">
        <v>60</v>
      </c>
    </row>
    <row r="37" spans="1:7" s="25" customFormat="1" ht="63">
      <c r="A37" s="5" t="s">
        <v>31</v>
      </c>
      <c r="B37" s="7">
        <v>31010200</v>
      </c>
      <c r="C37" s="8" t="s">
        <v>68</v>
      </c>
      <c r="D37" s="18">
        <v>0</v>
      </c>
      <c r="E37" s="18">
        <v>2</v>
      </c>
      <c r="F37" s="18">
        <f t="shared" si="1"/>
        <v>2</v>
      </c>
      <c r="G37" s="19" t="s">
        <v>60</v>
      </c>
    </row>
    <row r="38" spans="1:7" s="25" customFormat="1" ht="39.75" customHeight="1">
      <c r="A38" s="5" t="s">
        <v>93</v>
      </c>
      <c r="B38" s="7">
        <v>31020000</v>
      </c>
      <c r="C38" s="8" t="s">
        <v>143</v>
      </c>
      <c r="D38" s="18">
        <v>0</v>
      </c>
      <c r="E38" s="18">
        <v>0.4</v>
      </c>
      <c r="F38" s="18">
        <f t="shared" si="1"/>
        <v>0.4</v>
      </c>
      <c r="G38" s="19" t="s">
        <v>60</v>
      </c>
    </row>
    <row r="39" spans="1:7" s="25" customFormat="1" ht="50.25" customHeight="1">
      <c r="A39" s="112" t="s">
        <v>169</v>
      </c>
      <c r="B39" s="113"/>
      <c r="C39" s="113"/>
      <c r="D39" s="71">
        <f>D14+D26+D36</f>
        <v>150748.09999999998</v>
      </c>
      <c r="E39" s="71">
        <f>E14+E26+E36+0.1</f>
        <v>155154.4</v>
      </c>
      <c r="F39" s="71">
        <f t="shared" si="1"/>
        <v>4406.3000000000175</v>
      </c>
      <c r="G39" s="72">
        <f aca="true" t="shared" si="2" ref="G39:G60">E39/D39*100</f>
        <v>102.92295557953966</v>
      </c>
    </row>
    <row r="40" spans="1:7" s="25" customFormat="1" ht="24" customHeight="1">
      <c r="A40" s="68" t="s">
        <v>33</v>
      </c>
      <c r="B40" s="69">
        <v>40000000</v>
      </c>
      <c r="C40" s="70" t="s">
        <v>11</v>
      </c>
      <c r="D40" s="71">
        <f>D44+D41+D48</f>
        <v>73104.90000000001</v>
      </c>
      <c r="E40" s="71">
        <f>E44+E41+E48</f>
        <v>69830.2</v>
      </c>
      <c r="F40" s="71">
        <f t="shared" si="1"/>
        <v>-3274.7000000000116</v>
      </c>
      <c r="G40" s="72">
        <f t="shared" si="2"/>
        <v>95.52054650235482</v>
      </c>
    </row>
    <row r="41" spans="1:7" s="25" customFormat="1" ht="15" customHeight="1" hidden="1">
      <c r="A41" s="5" t="s">
        <v>34</v>
      </c>
      <c r="B41" s="7">
        <v>41020000</v>
      </c>
      <c r="C41" s="8" t="s">
        <v>12</v>
      </c>
      <c r="D41" s="18">
        <f>D42+D43</f>
        <v>0</v>
      </c>
      <c r="E41" s="18">
        <f>E42+E43</f>
        <v>0</v>
      </c>
      <c r="F41" s="18">
        <f t="shared" si="1"/>
        <v>0</v>
      </c>
      <c r="G41" s="19" t="e">
        <f t="shared" si="2"/>
        <v>#DIV/0!</v>
      </c>
    </row>
    <row r="42" spans="1:7" s="25" customFormat="1" ht="0.75" customHeight="1" hidden="1">
      <c r="A42" s="5" t="s">
        <v>35</v>
      </c>
      <c r="B42" s="7">
        <v>41020601</v>
      </c>
      <c r="C42" s="8" t="s">
        <v>13</v>
      </c>
      <c r="D42" s="18"/>
      <c r="E42" s="18"/>
      <c r="F42" s="18">
        <f t="shared" si="1"/>
        <v>0</v>
      </c>
      <c r="G42" s="19" t="e">
        <f t="shared" si="2"/>
        <v>#DIV/0!</v>
      </c>
    </row>
    <row r="43" spans="1:7" s="25" customFormat="1" ht="47.25" hidden="1">
      <c r="A43" s="5" t="s">
        <v>48</v>
      </c>
      <c r="B43" s="7">
        <v>41021201</v>
      </c>
      <c r="C43" s="8" t="s">
        <v>49</v>
      </c>
      <c r="D43" s="18"/>
      <c r="E43" s="18"/>
      <c r="F43" s="18">
        <f t="shared" si="1"/>
        <v>0</v>
      </c>
      <c r="G43" s="19" t="e">
        <f t="shared" si="2"/>
        <v>#DIV/0!</v>
      </c>
    </row>
    <row r="44" spans="1:7" s="25" customFormat="1" ht="27" customHeight="1">
      <c r="A44" s="5" t="s">
        <v>34</v>
      </c>
      <c r="B44" s="7">
        <v>41030000</v>
      </c>
      <c r="C44" s="8" t="s">
        <v>164</v>
      </c>
      <c r="D44" s="18">
        <f>SUM(D45:D47)</f>
        <v>42623.5</v>
      </c>
      <c r="E44" s="18">
        <f>SUM(E45:E47)</f>
        <v>42623.5</v>
      </c>
      <c r="F44" s="18">
        <f t="shared" si="1"/>
        <v>0</v>
      </c>
      <c r="G44" s="19">
        <f t="shared" si="2"/>
        <v>100</v>
      </c>
    </row>
    <row r="45" spans="1:7" s="25" customFormat="1" ht="31.5" customHeight="1">
      <c r="A45" s="5" t="s">
        <v>35</v>
      </c>
      <c r="B45" s="7">
        <v>41033900</v>
      </c>
      <c r="C45" s="67" t="s">
        <v>69</v>
      </c>
      <c r="D45" s="18">
        <v>22784</v>
      </c>
      <c r="E45" s="18">
        <v>22784</v>
      </c>
      <c r="F45" s="18">
        <f t="shared" si="1"/>
        <v>0</v>
      </c>
      <c r="G45" s="19">
        <f t="shared" si="2"/>
        <v>100</v>
      </c>
    </row>
    <row r="46" spans="1:7" s="25" customFormat="1" ht="33.75" customHeight="1">
      <c r="A46" s="5" t="s">
        <v>57</v>
      </c>
      <c r="B46" s="7">
        <v>41034200</v>
      </c>
      <c r="C46" s="67" t="s">
        <v>70</v>
      </c>
      <c r="D46" s="18">
        <v>18443.9</v>
      </c>
      <c r="E46" s="18">
        <v>18443.9</v>
      </c>
      <c r="F46" s="18">
        <f t="shared" si="1"/>
        <v>0</v>
      </c>
      <c r="G46" s="19">
        <f t="shared" si="2"/>
        <v>100</v>
      </c>
    </row>
    <row r="47" spans="1:7" s="25" customFormat="1" ht="48" customHeight="1">
      <c r="A47" s="5" t="s">
        <v>58</v>
      </c>
      <c r="B47" s="7">
        <v>41035100</v>
      </c>
      <c r="C47" s="67" t="s">
        <v>79</v>
      </c>
      <c r="D47" s="18">
        <v>1395.6</v>
      </c>
      <c r="E47" s="18">
        <v>1395.6</v>
      </c>
      <c r="F47" s="18">
        <f t="shared" si="1"/>
        <v>0</v>
      </c>
      <c r="G47" s="19">
        <f t="shared" si="2"/>
        <v>100</v>
      </c>
    </row>
    <row r="48" spans="1:7" s="25" customFormat="1" ht="25.5" customHeight="1">
      <c r="A48" s="5" t="s">
        <v>126</v>
      </c>
      <c r="B48" s="7">
        <v>41050000</v>
      </c>
      <c r="C48" s="67" t="s">
        <v>165</v>
      </c>
      <c r="D48" s="18">
        <f>D49+D50+D51+D52+D56+D57+D58+D53+D54+D55</f>
        <v>30481.400000000005</v>
      </c>
      <c r="E48" s="18">
        <f>E49+E50+E51+E52+E56+E57+E58+E53+E54+E55+0.1</f>
        <v>27206.7</v>
      </c>
      <c r="F48" s="18">
        <f t="shared" si="1"/>
        <v>-3274.7000000000044</v>
      </c>
      <c r="G48" s="19">
        <f t="shared" si="2"/>
        <v>89.25672705321934</v>
      </c>
    </row>
    <row r="49" spans="1:7" s="25" customFormat="1" ht="118.5" customHeight="1">
      <c r="A49" s="5" t="s">
        <v>127</v>
      </c>
      <c r="B49" s="7">
        <v>41050100</v>
      </c>
      <c r="C49" s="36" t="s">
        <v>146</v>
      </c>
      <c r="D49" s="18">
        <v>6246.3</v>
      </c>
      <c r="E49" s="18">
        <v>6246.3</v>
      </c>
      <c r="F49" s="18">
        <f t="shared" si="1"/>
        <v>0</v>
      </c>
      <c r="G49" s="19">
        <f t="shared" si="2"/>
        <v>100</v>
      </c>
    </row>
    <row r="50" spans="1:7" s="25" customFormat="1" ht="72" customHeight="1">
      <c r="A50" s="5" t="s">
        <v>128</v>
      </c>
      <c r="B50" s="7">
        <v>41050200</v>
      </c>
      <c r="C50" s="36" t="s">
        <v>147</v>
      </c>
      <c r="D50" s="18">
        <v>1.7</v>
      </c>
      <c r="E50" s="18">
        <v>1.5</v>
      </c>
      <c r="F50" s="18">
        <f t="shared" si="1"/>
        <v>-0.19999999999999996</v>
      </c>
      <c r="G50" s="19">
        <f t="shared" si="2"/>
        <v>88.23529411764706</v>
      </c>
    </row>
    <row r="51" spans="1:7" s="25" customFormat="1" ht="181.5" customHeight="1">
      <c r="A51" s="5" t="s">
        <v>129</v>
      </c>
      <c r="B51" s="7">
        <v>41050300</v>
      </c>
      <c r="C51" s="36" t="s">
        <v>148</v>
      </c>
      <c r="D51" s="18">
        <v>22116.8</v>
      </c>
      <c r="E51" s="18">
        <v>18854.1</v>
      </c>
      <c r="F51" s="18">
        <f t="shared" si="1"/>
        <v>-3262.7000000000007</v>
      </c>
      <c r="G51" s="19">
        <f t="shared" si="2"/>
        <v>85.2478658757144</v>
      </c>
    </row>
    <row r="52" spans="1:7" s="25" customFormat="1" ht="147.75" customHeight="1">
      <c r="A52" s="5" t="s">
        <v>130</v>
      </c>
      <c r="B52" s="7">
        <v>41050700</v>
      </c>
      <c r="C52" s="59" t="s">
        <v>149</v>
      </c>
      <c r="D52" s="18">
        <v>290.7</v>
      </c>
      <c r="E52" s="18">
        <v>288.5</v>
      </c>
      <c r="F52" s="18">
        <f t="shared" si="1"/>
        <v>-2.1999999999999886</v>
      </c>
      <c r="G52" s="19">
        <f t="shared" si="2"/>
        <v>99.24320605435157</v>
      </c>
    </row>
    <row r="53" spans="1:7" s="25" customFormat="1" ht="57" customHeight="1">
      <c r="A53" s="5" t="s">
        <v>131</v>
      </c>
      <c r="B53" s="7">
        <v>41051100</v>
      </c>
      <c r="C53" s="60" t="s">
        <v>157</v>
      </c>
      <c r="D53" s="18">
        <v>102.8</v>
      </c>
      <c r="E53" s="18">
        <v>102.8</v>
      </c>
      <c r="F53" s="18">
        <f t="shared" si="1"/>
        <v>0</v>
      </c>
      <c r="G53" s="19">
        <f t="shared" si="2"/>
        <v>100</v>
      </c>
    </row>
    <row r="54" spans="1:7" s="25" customFormat="1" ht="54.75" customHeight="1">
      <c r="A54" s="5" t="s">
        <v>132</v>
      </c>
      <c r="B54" s="7">
        <v>41051200</v>
      </c>
      <c r="C54" s="60" t="s">
        <v>158</v>
      </c>
      <c r="D54" s="18">
        <v>283.9</v>
      </c>
      <c r="E54" s="18">
        <v>283.9</v>
      </c>
      <c r="F54" s="18">
        <f t="shared" si="1"/>
        <v>0</v>
      </c>
      <c r="G54" s="19">
        <f t="shared" si="2"/>
        <v>100</v>
      </c>
    </row>
    <row r="55" spans="1:7" s="25" customFormat="1" ht="69" customHeight="1">
      <c r="A55" s="5" t="s">
        <v>133</v>
      </c>
      <c r="B55" s="7">
        <v>41051400</v>
      </c>
      <c r="C55" s="60" t="s">
        <v>159</v>
      </c>
      <c r="D55" s="18">
        <v>359.7</v>
      </c>
      <c r="E55" s="18">
        <v>359.7</v>
      </c>
      <c r="F55" s="18">
        <f t="shared" si="1"/>
        <v>0</v>
      </c>
      <c r="G55" s="19">
        <f t="shared" si="2"/>
        <v>100</v>
      </c>
    </row>
    <row r="56" spans="1:7" s="25" customFormat="1" ht="51.75" customHeight="1">
      <c r="A56" s="5" t="s">
        <v>134</v>
      </c>
      <c r="B56" s="7">
        <v>41051500</v>
      </c>
      <c r="C56" s="36" t="s">
        <v>150</v>
      </c>
      <c r="D56" s="18">
        <v>312.9</v>
      </c>
      <c r="E56" s="18">
        <v>312.9</v>
      </c>
      <c r="F56" s="18">
        <f t="shared" si="1"/>
        <v>0</v>
      </c>
      <c r="G56" s="19">
        <f t="shared" si="2"/>
        <v>100</v>
      </c>
    </row>
    <row r="57" spans="1:7" s="25" customFormat="1" ht="56.25" customHeight="1">
      <c r="A57" s="5" t="s">
        <v>52</v>
      </c>
      <c r="B57" s="7">
        <v>41052000</v>
      </c>
      <c r="C57" s="36" t="s">
        <v>151</v>
      </c>
      <c r="D57" s="18">
        <v>478.2</v>
      </c>
      <c r="E57" s="18">
        <v>478.2</v>
      </c>
      <c r="F57" s="18">
        <f t="shared" si="1"/>
        <v>0</v>
      </c>
      <c r="G57" s="19">
        <f t="shared" si="2"/>
        <v>100</v>
      </c>
    </row>
    <row r="58" spans="1:7" s="25" customFormat="1" ht="30" customHeight="1">
      <c r="A58" s="5" t="s">
        <v>135</v>
      </c>
      <c r="B58" s="7">
        <v>41053900</v>
      </c>
      <c r="C58" s="67" t="s">
        <v>166</v>
      </c>
      <c r="D58" s="18">
        <v>288.4</v>
      </c>
      <c r="E58" s="18">
        <v>278.7</v>
      </c>
      <c r="F58" s="18">
        <f t="shared" si="1"/>
        <v>-9.699999999999989</v>
      </c>
      <c r="G58" s="19">
        <f t="shared" si="2"/>
        <v>96.63661581137309</v>
      </c>
    </row>
    <row r="59" spans="1:7" s="25" customFormat="1" ht="63" hidden="1">
      <c r="A59" s="5" t="s">
        <v>52</v>
      </c>
      <c r="B59" s="7">
        <v>41037001</v>
      </c>
      <c r="C59" s="8" t="s">
        <v>51</v>
      </c>
      <c r="D59" s="18"/>
      <c r="E59" s="18"/>
      <c r="F59" s="18">
        <f t="shared" si="1"/>
        <v>0</v>
      </c>
      <c r="G59" s="19" t="e">
        <f t="shared" si="2"/>
        <v>#DIV/0!</v>
      </c>
    </row>
    <row r="60" spans="1:7" s="25" customFormat="1" ht="35.25" customHeight="1">
      <c r="A60" s="112" t="s">
        <v>168</v>
      </c>
      <c r="B60" s="113"/>
      <c r="C60" s="113"/>
      <c r="D60" s="71">
        <f>D39+D40</f>
        <v>223853</v>
      </c>
      <c r="E60" s="71">
        <f>E39+E40</f>
        <v>224984.59999999998</v>
      </c>
      <c r="F60" s="71">
        <f t="shared" si="1"/>
        <v>1131.5999999999767</v>
      </c>
      <c r="G60" s="72">
        <f t="shared" si="2"/>
        <v>100.50551031257118</v>
      </c>
    </row>
    <row r="61" spans="1:7" s="28" customFormat="1" ht="24" customHeight="1">
      <c r="A61" s="114" t="s">
        <v>38</v>
      </c>
      <c r="B61" s="115"/>
      <c r="C61" s="115"/>
      <c r="D61" s="115"/>
      <c r="E61" s="115"/>
      <c r="F61" s="115"/>
      <c r="G61" s="115"/>
    </row>
    <row r="62" spans="1:7" s="25" customFormat="1" ht="25.5" customHeight="1">
      <c r="A62" s="68">
        <v>1</v>
      </c>
      <c r="B62" s="69">
        <v>10000000</v>
      </c>
      <c r="C62" s="70" t="s">
        <v>2</v>
      </c>
      <c r="D62" s="71">
        <f>D65+D63+D64</f>
        <v>45</v>
      </c>
      <c r="E62" s="71">
        <f>E65+E63+E64</f>
        <v>65.5</v>
      </c>
      <c r="F62" s="71">
        <f aca="true" t="shared" si="3" ref="F62:F78">E62-D62</f>
        <v>20.5</v>
      </c>
      <c r="G62" s="72">
        <f>E62/D62*100</f>
        <v>145.55555555555554</v>
      </c>
    </row>
    <row r="63" spans="1:7" s="25" customFormat="1" ht="41.25" customHeight="1">
      <c r="A63" s="5" t="s">
        <v>19</v>
      </c>
      <c r="B63" s="7">
        <v>12020000</v>
      </c>
      <c r="C63" s="8" t="s">
        <v>106</v>
      </c>
      <c r="D63" s="18">
        <v>0</v>
      </c>
      <c r="E63" s="18">
        <v>0</v>
      </c>
      <c r="F63" s="18">
        <f>E63-D63</f>
        <v>0</v>
      </c>
      <c r="G63" s="19" t="s">
        <v>60</v>
      </c>
    </row>
    <row r="64" spans="1:7" s="25" customFormat="1" ht="69.75" customHeight="1">
      <c r="A64" s="5" t="s">
        <v>20</v>
      </c>
      <c r="B64" s="7">
        <v>18041500</v>
      </c>
      <c r="C64" s="8" t="s">
        <v>74</v>
      </c>
      <c r="D64" s="18">
        <v>0</v>
      </c>
      <c r="E64" s="18">
        <v>0</v>
      </c>
      <c r="F64" s="18">
        <f>E64-D64</f>
        <v>0</v>
      </c>
      <c r="G64" s="19" t="s">
        <v>60</v>
      </c>
    </row>
    <row r="65" spans="1:7" s="25" customFormat="1" ht="28.5" customHeight="1">
      <c r="A65" s="5" t="s">
        <v>21</v>
      </c>
      <c r="B65" s="7">
        <v>19000000</v>
      </c>
      <c r="C65" s="8" t="s">
        <v>4</v>
      </c>
      <c r="D65" s="18">
        <v>45</v>
      </c>
      <c r="E65" s="18">
        <v>65.5</v>
      </c>
      <c r="F65" s="18">
        <f t="shared" si="3"/>
        <v>20.5</v>
      </c>
      <c r="G65" s="19">
        <f>E65/D65*100</f>
        <v>145.55555555555554</v>
      </c>
    </row>
    <row r="66" spans="1:7" s="25" customFormat="1" ht="78.75" hidden="1">
      <c r="A66" s="5" t="s">
        <v>39</v>
      </c>
      <c r="B66" s="7">
        <v>18041500</v>
      </c>
      <c r="C66" s="14" t="s">
        <v>74</v>
      </c>
      <c r="D66" s="18"/>
      <c r="E66" s="18"/>
      <c r="F66" s="18">
        <f t="shared" si="3"/>
        <v>0</v>
      </c>
      <c r="G66" s="19" t="s">
        <v>60</v>
      </c>
    </row>
    <row r="67" spans="1:7" s="25" customFormat="1" ht="24.75" customHeight="1">
      <c r="A67" s="68" t="s">
        <v>24</v>
      </c>
      <c r="B67" s="69">
        <v>20000000</v>
      </c>
      <c r="C67" s="70" t="s">
        <v>5</v>
      </c>
      <c r="D67" s="71">
        <f>D69+D70+D68</f>
        <v>7158.6</v>
      </c>
      <c r="E67" s="71">
        <f>E69+E70+E68</f>
        <v>8180.2</v>
      </c>
      <c r="F67" s="71">
        <f t="shared" si="3"/>
        <v>1021.5999999999995</v>
      </c>
      <c r="G67" s="72">
        <f>E67/D67*100</f>
        <v>114.27094683317966</v>
      </c>
    </row>
    <row r="68" spans="1:7" s="25" customFormat="1" ht="54" customHeight="1">
      <c r="A68" s="5" t="s">
        <v>25</v>
      </c>
      <c r="B68" s="7">
        <v>24062100</v>
      </c>
      <c r="C68" s="8" t="s">
        <v>160</v>
      </c>
      <c r="D68" s="18">
        <v>0</v>
      </c>
      <c r="E68" s="18">
        <v>0.1</v>
      </c>
      <c r="F68" s="18">
        <f t="shared" si="3"/>
        <v>0.1</v>
      </c>
      <c r="G68" s="19" t="s">
        <v>60</v>
      </c>
    </row>
    <row r="69" spans="1:7" s="25" customFormat="1" ht="38.25" customHeight="1">
      <c r="A69" s="5" t="s">
        <v>26</v>
      </c>
      <c r="B69" s="7">
        <v>24170000</v>
      </c>
      <c r="C69" s="8" t="s">
        <v>53</v>
      </c>
      <c r="D69" s="18">
        <v>0</v>
      </c>
      <c r="E69" s="18">
        <v>5.9</v>
      </c>
      <c r="F69" s="18">
        <f t="shared" si="3"/>
        <v>5.9</v>
      </c>
      <c r="G69" s="19" t="s">
        <v>60</v>
      </c>
    </row>
    <row r="70" spans="1:7" s="25" customFormat="1" ht="29.25" customHeight="1">
      <c r="A70" s="5" t="s">
        <v>27</v>
      </c>
      <c r="B70" s="7">
        <v>25000000</v>
      </c>
      <c r="C70" s="8" t="s">
        <v>9</v>
      </c>
      <c r="D70" s="18">
        <v>7158.6</v>
      </c>
      <c r="E70" s="18">
        <v>8174.2</v>
      </c>
      <c r="F70" s="18">
        <f t="shared" si="3"/>
        <v>1015.5999999999995</v>
      </c>
      <c r="G70" s="19">
        <f>E70/D70*100</f>
        <v>114.18713156203725</v>
      </c>
    </row>
    <row r="71" spans="1:7" s="25" customFormat="1" ht="26.25" customHeight="1" hidden="1">
      <c r="A71" s="5" t="s">
        <v>30</v>
      </c>
      <c r="B71" s="7">
        <v>30000000</v>
      </c>
      <c r="C71" s="8" t="s">
        <v>10</v>
      </c>
      <c r="D71" s="18">
        <f>D73+D72</f>
        <v>0</v>
      </c>
      <c r="E71" s="18">
        <f>E73+E72</f>
        <v>0.01</v>
      </c>
      <c r="F71" s="18">
        <f t="shared" si="3"/>
        <v>0.01</v>
      </c>
      <c r="G71" s="19" t="s">
        <v>60</v>
      </c>
    </row>
    <row r="72" spans="1:7" s="25" customFormat="1" ht="53.25" customHeight="1" hidden="1">
      <c r="A72" s="5" t="s">
        <v>31</v>
      </c>
      <c r="B72" s="7">
        <v>31030000</v>
      </c>
      <c r="C72" s="8" t="s">
        <v>94</v>
      </c>
      <c r="D72" s="18">
        <v>0</v>
      </c>
      <c r="E72" s="18">
        <v>0.01</v>
      </c>
      <c r="F72" s="18">
        <f t="shared" si="3"/>
        <v>0.01</v>
      </c>
      <c r="G72" s="19" t="s">
        <v>60</v>
      </c>
    </row>
    <row r="73" spans="1:7" s="25" customFormat="1" ht="110.25" hidden="1">
      <c r="A73" s="5" t="s">
        <v>93</v>
      </c>
      <c r="B73" s="7">
        <v>33010100</v>
      </c>
      <c r="C73" s="8" t="s">
        <v>80</v>
      </c>
      <c r="D73" s="18">
        <v>0</v>
      </c>
      <c r="E73" s="18">
        <v>0</v>
      </c>
      <c r="F73" s="18">
        <f t="shared" si="3"/>
        <v>0</v>
      </c>
      <c r="G73" s="19" t="s">
        <v>60</v>
      </c>
    </row>
    <row r="74" spans="1:7" s="25" customFormat="1" ht="53.25" customHeight="1">
      <c r="A74" s="5" t="s">
        <v>81</v>
      </c>
      <c r="B74" s="7">
        <v>50110000</v>
      </c>
      <c r="C74" s="29" t="s">
        <v>75</v>
      </c>
      <c r="D74" s="18">
        <v>49</v>
      </c>
      <c r="E74" s="18">
        <v>50.8</v>
      </c>
      <c r="F74" s="18">
        <f t="shared" si="3"/>
        <v>1.7999999999999972</v>
      </c>
      <c r="G74" s="19">
        <f>E74/D74*100</f>
        <v>103.6734693877551</v>
      </c>
    </row>
    <row r="75" spans="1:8" s="25" customFormat="1" ht="37.5" customHeight="1">
      <c r="A75" s="112" t="s">
        <v>171</v>
      </c>
      <c r="B75" s="113"/>
      <c r="C75" s="113"/>
      <c r="D75" s="71">
        <f>D74+D67+D62+D71</f>
        <v>7252.6</v>
      </c>
      <c r="E75" s="71">
        <f>E74+E67+E62+E71+0.1</f>
        <v>8296.61</v>
      </c>
      <c r="F75" s="71">
        <f t="shared" si="3"/>
        <v>1044.0100000000002</v>
      </c>
      <c r="G75" s="72">
        <f>E75/D75*100</f>
        <v>114.39497559495906</v>
      </c>
      <c r="H75" s="74"/>
    </row>
    <row r="76" spans="1:7" s="25" customFormat="1" ht="68.25" customHeight="1" hidden="1">
      <c r="A76" s="5" t="s">
        <v>47</v>
      </c>
      <c r="B76" s="7">
        <v>41035101</v>
      </c>
      <c r="C76" s="30" t="s">
        <v>43</v>
      </c>
      <c r="D76" s="18">
        <v>0</v>
      </c>
      <c r="E76" s="18">
        <v>0</v>
      </c>
      <c r="F76" s="18">
        <f t="shared" si="3"/>
        <v>0</v>
      </c>
      <c r="G76" s="19" t="e">
        <f>E76/D76*100</f>
        <v>#DIV/0!</v>
      </c>
    </row>
    <row r="77" spans="1:7" s="25" customFormat="1" ht="197.25" customHeight="1" hidden="1">
      <c r="A77" s="5" t="s">
        <v>55</v>
      </c>
      <c r="B77" s="7">
        <v>41036601</v>
      </c>
      <c r="C77" s="23" t="s">
        <v>56</v>
      </c>
      <c r="D77" s="18">
        <v>0</v>
      </c>
      <c r="E77" s="18">
        <v>0</v>
      </c>
      <c r="F77" s="18">
        <f t="shared" si="3"/>
        <v>0</v>
      </c>
      <c r="G77" s="19" t="e">
        <f>E77/D77*100</f>
        <v>#DIV/0!</v>
      </c>
    </row>
    <row r="78" spans="1:7" s="25" customFormat="1" ht="36" customHeight="1">
      <c r="A78" s="112" t="s">
        <v>172</v>
      </c>
      <c r="B78" s="113"/>
      <c r="C78" s="113"/>
      <c r="D78" s="71">
        <f>D75+D60</f>
        <v>231105.6</v>
      </c>
      <c r="E78" s="71">
        <f>E75+E60</f>
        <v>233281.20999999996</v>
      </c>
      <c r="F78" s="71">
        <f t="shared" si="3"/>
        <v>2175.609999999957</v>
      </c>
      <c r="G78" s="72">
        <f>E78/D78*100</f>
        <v>100.94139216012073</v>
      </c>
    </row>
    <row r="79" spans="1:7" s="25" customFormat="1" ht="16.5">
      <c r="A79" s="12"/>
      <c r="B79" s="9"/>
      <c r="C79" s="9"/>
      <c r="D79" s="20"/>
      <c r="E79" s="20"/>
      <c r="F79" s="20"/>
      <c r="G79" s="21"/>
    </row>
    <row r="80" spans="1:7" s="25" customFormat="1" ht="64.5" customHeight="1">
      <c r="A80" s="107" t="s">
        <v>45</v>
      </c>
      <c r="B80" s="107"/>
      <c r="C80" s="107"/>
      <c r="D80" s="73"/>
      <c r="E80" s="73"/>
      <c r="F80" s="108" t="s">
        <v>46</v>
      </c>
      <c r="G80" s="108"/>
    </row>
    <row r="81" spans="1:6" ht="12.75">
      <c r="A81" s="31"/>
      <c r="B81" s="28"/>
      <c r="C81" s="28"/>
      <c r="D81" s="32"/>
      <c r="E81" s="32"/>
      <c r="F81" s="32"/>
    </row>
    <row r="82" spans="1:11" s="22" customFormat="1" ht="12.75">
      <c r="A82" s="13"/>
      <c r="B82" s="2"/>
      <c r="C82" s="2"/>
      <c r="D82" s="33"/>
      <c r="E82" s="33"/>
      <c r="F82" s="33"/>
      <c r="H82" s="1"/>
      <c r="I82" s="1"/>
      <c r="J82" s="1"/>
      <c r="K82" s="1"/>
    </row>
    <row r="83" spans="1:11" s="22" customFormat="1" ht="12.75">
      <c r="A83" s="13"/>
      <c r="B83" s="2"/>
      <c r="C83" s="2"/>
      <c r="D83" s="33"/>
      <c r="E83" s="33"/>
      <c r="F83" s="33"/>
      <c r="H83" s="1"/>
      <c r="I83" s="1"/>
      <c r="J83" s="1"/>
      <c r="K83" s="1"/>
    </row>
    <row r="84" spans="1:11" s="22" customFormat="1" ht="12.75">
      <c r="A84" s="13"/>
      <c r="B84" s="2"/>
      <c r="C84" s="2"/>
      <c r="D84" s="33"/>
      <c r="E84" s="33"/>
      <c r="F84" s="33"/>
      <c r="H84" s="1"/>
      <c r="I84" s="1"/>
      <c r="J84" s="1"/>
      <c r="K84" s="1"/>
    </row>
    <row r="85" spans="1:11" s="22" customFormat="1" ht="12.75">
      <c r="A85" s="13"/>
      <c r="B85" s="2"/>
      <c r="C85" s="2"/>
      <c r="D85" s="33"/>
      <c r="E85" s="33"/>
      <c r="F85" s="33"/>
      <c r="H85" s="1"/>
      <c r="I85" s="1"/>
      <c r="J85" s="1"/>
      <c r="K85" s="1"/>
    </row>
    <row r="86" spans="1:11" s="22" customFormat="1" ht="12.75">
      <c r="A86" s="13"/>
      <c r="B86" s="2"/>
      <c r="C86" s="2"/>
      <c r="D86" s="33"/>
      <c r="E86" s="33"/>
      <c r="F86" s="33"/>
      <c r="H86" s="1"/>
      <c r="I86" s="1"/>
      <c r="J86" s="1"/>
      <c r="K86" s="1"/>
    </row>
    <row r="87" spans="1:11" s="22" customFormat="1" ht="12.75">
      <c r="A87" s="13"/>
      <c r="B87" s="2"/>
      <c r="C87" s="2"/>
      <c r="D87" s="33"/>
      <c r="E87" s="33"/>
      <c r="F87" s="33"/>
      <c r="H87" s="1"/>
      <c r="I87" s="1"/>
      <c r="J87" s="1"/>
      <c r="K87" s="1"/>
    </row>
    <row r="88" spans="1:11" s="22" customFormat="1" ht="12.75">
      <c r="A88" s="13"/>
      <c r="B88" s="2"/>
      <c r="C88" s="2"/>
      <c r="D88" s="33"/>
      <c r="E88" s="33"/>
      <c r="F88" s="33"/>
      <c r="H88" s="1"/>
      <c r="I88" s="1"/>
      <c r="J88" s="1"/>
      <c r="K88" s="1"/>
    </row>
    <row r="89" spans="1:11" s="22" customFormat="1" ht="12.75">
      <c r="A89" s="13"/>
      <c r="B89" s="2"/>
      <c r="C89" s="2"/>
      <c r="D89" s="33"/>
      <c r="E89" s="33"/>
      <c r="F89" s="33"/>
      <c r="H89" s="1"/>
      <c r="I89" s="1"/>
      <c r="J89" s="1"/>
      <c r="K89" s="1"/>
    </row>
    <row r="90" spans="1:11" s="22" customFormat="1" ht="12.75">
      <c r="A90" s="13"/>
      <c r="B90" s="2"/>
      <c r="C90" s="2"/>
      <c r="D90" s="33"/>
      <c r="E90" s="33"/>
      <c r="F90" s="33"/>
      <c r="H90" s="1"/>
      <c r="I90" s="1"/>
      <c r="J90" s="1"/>
      <c r="K90" s="1"/>
    </row>
    <row r="91" spans="1:11" s="22" customFormat="1" ht="12.75">
      <c r="A91" s="13"/>
      <c r="B91" s="2"/>
      <c r="C91" s="2"/>
      <c r="D91" s="33"/>
      <c r="E91" s="33"/>
      <c r="F91" s="33"/>
      <c r="H91" s="1"/>
      <c r="I91" s="1"/>
      <c r="J91" s="1"/>
      <c r="K91" s="1"/>
    </row>
    <row r="92" spans="1:11" s="22" customFormat="1" ht="12.75">
      <c r="A92" s="13"/>
      <c r="B92" s="2"/>
      <c r="C92" s="2"/>
      <c r="D92" s="33"/>
      <c r="E92" s="33"/>
      <c r="F92" s="33"/>
      <c r="H92" s="1"/>
      <c r="I92" s="1"/>
      <c r="J92" s="1"/>
      <c r="K92" s="1"/>
    </row>
    <row r="93" spans="1:11" s="22" customFormat="1" ht="12.75">
      <c r="A93" s="13"/>
      <c r="B93" s="2"/>
      <c r="C93" s="2"/>
      <c r="D93" s="33"/>
      <c r="E93" s="33"/>
      <c r="F93" s="33"/>
      <c r="H93" s="1"/>
      <c r="I93" s="1"/>
      <c r="J93" s="1"/>
      <c r="K93" s="1"/>
    </row>
    <row r="94" spans="1:11" s="22" customFormat="1" ht="12.75">
      <c r="A94" s="13"/>
      <c r="B94" s="2"/>
      <c r="C94" s="2"/>
      <c r="D94" s="33"/>
      <c r="E94" s="33"/>
      <c r="F94" s="33"/>
      <c r="H94" s="1"/>
      <c r="I94" s="1"/>
      <c r="J94" s="1"/>
      <c r="K94" s="1"/>
    </row>
    <row r="95" spans="1:11" s="22" customFormat="1" ht="12.75">
      <c r="A95" s="13"/>
      <c r="B95" s="2"/>
      <c r="C95" s="2"/>
      <c r="D95" s="33"/>
      <c r="E95" s="33"/>
      <c r="F95" s="33"/>
      <c r="H95" s="1"/>
      <c r="I95" s="1"/>
      <c r="J95" s="1"/>
      <c r="K95" s="1"/>
    </row>
    <row r="96" spans="1:11" s="22" customFormat="1" ht="12.75">
      <c r="A96" s="13"/>
      <c r="B96" s="2"/>
      <c r="C96" s="2"/>
      <c r="D96" s="33"/>
      <c r="E96" s="33"/>
      <c r="F96" s="33"/>
      <c r="H96" s="1"/>
      <c r="I96" s="1"/>
      <c r="J96" s="1"/>
      <c r="K96" s="1"/>
    </row>
  </sheetData>
  <sheetProtection/>
  <mergeCells count="18">
    <mergeCell ref="A80:C80"/>
    <mergeCell ref="F80:G80"/>
    <mergeCell ref="A13:G13"/>
    <mergeCell ref="A39:C39"/>
    <mergeCell ref="A60:C60"/>
    <mergeCell ref="A61:G61"/>
    <mergeCell ref="A75:C75"/>
    <mergeCell ref="A78:C78"/>
    <mergeCell ref="B5:G5"/>
    <mergeCell ref="A6:G6"/>
    <mergeCell ref="A7:G7"/>
    <mergeCell ref="A9:A11"/>
    <mergeCell ref="B9:B11"/>
    <mergeCell ref="C9:C11"/>
    <mergeCell ref="D9:D11"/>
    <mergeCell ref="E9:E11"/>
    <mergeCell ref="F9:F11"/>
    <mergeCell ref="G9:G11"/>
  </mergeCells>
  <printOptions/>
  <pageMargins left="1.5748031496062993" right="0.3937007874015748" top="0.5905511811023623" bottom="0.3937007874015748" header="0" footer="0"/>
  <pageSetup fitToHeight="2" fitToWidth="1" horizontalDpi="600" verticalDpi="600" orientation="portrait" paperSize="9" scale="56" r:id="rId1"/>
  <headerFooter differentFirst="1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Корецкая</cp:lastModifiedBy>
  <cp:lastPrinted>2018-07-19T14:02:50Z</cp:lastPrinted>
  <dcterms:created xsi:type="dcterms:W3CDTF">2011-04-11T13:37:59Z</dcterms:created>
  <dcterms:modified xsi:type="dcterms:W3CDTF">2018-07-20T06:17:45Z</dcterms:modified>
  <cp:category/>
  <cp:version/>
  <cp:contentType/>
  <cp:contentStatus/>
</cp:coreProperties>
</file>